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Bütçe Gelirleri" sheetId="1" r:id="rId1"/>
  </sheets>
  <externalReferences>
    <externalReference r:id="rId4"/>
  </externalReference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<sst xmlns="http://schemas.openxmlformats.org/spreadsheetml/2006/main" count="121" uniqueCount="75">
  <si>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</si>
  <si>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</si>
  <si>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</si>
  <si>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</si>
  <si>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</si>
  <si>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</si>
  <si>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</si>
  <si>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</si>
  <si>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</si>
  <si>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</si>
  <si>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</si>
  <si>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</si>
  <si>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</si>
  <si>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</si>
  <si>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</si>
  <si>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</si>
  <si>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</si>
  <si>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</si>
  <si>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</si>
  <si>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</si>
  <si>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</si>
  <si>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</si>
  <si>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</si>
  <si>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</si>
  <si>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</si>
  <si>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</si>
  <si>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</si>
  <si>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</si>
  <si>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</si>
  <si>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</si>
  <si>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</si>
  <si>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</si>
  <si>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</si>
  <si>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</si>
  <si>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</si>
  <si>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</si>
  <si>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</si>
  <si>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</si>
  <si>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</si>
  <si>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</si>
  <si>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</si>
  <si>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</si>
  <si>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</si>
  <si>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</si>
  <si>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</si>
  <si>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</si>
  <si>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</si>
  <si>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</si>
  <si>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</si>
  <si>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</si>
  <si>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</si>
  <si>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</si>
  <si>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</si>
  <si>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</si>
  <si>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</si>
  <si>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</si>
  <si>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</si>
  <si>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</si>
  <si>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</si>
  <si>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</si>
  <si>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</si>
  <si>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</si>
  <si>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</si>
  <si>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>Bütçe Gelirleri Genel Toplamı</t>
  </si>
  <si>
    <t xml:space="preserve"> </t>
  </si>
  <si>
    <t>2020
GERÇEKLEŞME TOPLAMI</t>
  </si>
  <si>
    <t>* =(2021 Yılı Ocak-Haziran Gerçekleşme-2020 Yılı Ocak-Haziran Gerçekleşme)/2020 Yılı Ocak-Haziran Gerçekleşme * 100 formülüyle hesaplanacaktır.</t>
  </si>
  <si>
    <t>** 2020 yılı için =2020 Yılı Ocak-Haziran Gerçekleşme/2020 Yılı Gerçekleşme Toplamı*100; 2021 yılı için =2021 Yılı Ocak-Haziran Gerçekleşme/2021 Yılı Başlangıç Ödeneği*100 formülüyle hesaplanacaktır.</t>
  </si>
  <si>
    <t>2021
BÜTÇE BAŞLANGIÇ ÖDENEĞİ</t>
  </si>
  <si>
    <t>2021 YILSONU GERÇEKLEŞME TAHMİNİ</t>
  </si>
  <si>
    <t xml:space="preserve">Fark </t>
  </si>
  <si>
    <t>yd-personel</t>
  </si>
  <si>
    <t>yd-sgk</t>
  </si>
  <si>
    <t>Finansman ilk altıay</t>
  </si>
  <si>
    <t>Finansman 2.altı aykümülatif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</si>
</sst>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  <numFmt numFmtId="186" formatCode="#,##0.000"/>
  </numFmts>
  <fonts count="47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9" fontId="9" fillId="0" borderId="12" xfId="50" applyNumberFormat="1" applyFont="1" applyFill="1" applyBorder="1" applyAlignment="1">
      <alignment horizontal="center" vertical="center" wrapText="1"/>
      <protection/>
    </xf>
    <xf numFmtId="1" fontId="9" fillId="0" borderId="13" xfId="50" applyNumberFormat="1" applyFont="1" applyFill="1" applyBorder="1" applyAlignment="1">
      <alignment horizontal="center" vertical="center" wrapText="1"/>
      <protection/>
    </xf>
    <xf numFmtId="184" fontId="10" fillId="0" borderId="14" xfId="49" applyNumberFormat="1" applyFont="1" applyFill="1" applyBorder="1" applyAlignment="1">
      <alignment horizontal="center" vertical="center" wrapText="1"/>
      <protection/>
    </xf>
    <xf numFmtId="1" fontId="10" fillId="0" borderId="15" xfId="49" applyNumberFormat="1" applyFont="1" applyFill="1" applyBorder="1" applyAlignment="1">
      <alignment horizontal="center" vertical="center" wrapText="1"/>
      <protection/>
    </xf>
    <xf numFmtId="49" fontId="9" fillId="0" borderId="14" xfId="50" applyNumberFormat="1" applyFont="1" applyFill="1" applyBorder="1" applyAlignment="1">
      <alignment horizontal="center" vertical="center" wrapText="1"/>
      <protection/>
    </xf>
    <xf numFmtId="1" fontId="9" fillId="0" borderId="15" xfId="50" applyNumberFormat="1" applyFont="1" applyFill="1" applyBorder="1" applyAlignment="1">
      <alignment horizontal="center" vertical="center" wrapText="1"/>
      <protection/>
    </xf>
    <xf numFmtId="49" fontId="10" fillId="0" borderId="14" xfId="50" applyNumberFormat="1" applyFont="1" applyFill="1" applyBorder="1" applyAlignment="1">
      <alignment horizontal="center" vertical="center" wrapText="1"/>
      <protection/>
    </xf>
    <xf numFmtId="1" fontId="10" fillId="0" borderId="15" xfId="50" applyNumberFormat="1" applyFont="1" applyFill="1" applyBorder="1" applyAlignment="1">
      <alignment horizontal="center" vertical="center" wrapText="1"/>
      <protection/>
    </xf>
    <xf numFmtId="184" fontId="9" fillId="0" borderId="14" xfId="49" applyNumberFormat="1" applyFont="1" applyFill="1" applyBorder="1" applyAlignment="1">
      <alignment horizontal="center" vertical="center" wrapText="1"/>
      <protection/>
    </xf>
    <xf numFmtId="1" fontId="12" fillId="0" borderId="15" xfId="49" applyNumberFormat="1" applyFont="1" applyFill="1" applyBorder="1" applyAlignment="1">
      <alignment horizontal="center" vertical="center" wrapText="1"/>
      <protection/>
    </xf>
    <xf numFmtId="1" fontId="10" fillId="0" borderId="15" xfId="50" applyNumberFormat="1" applyFont="1" applyFill="1" applyBorder="1" applyAlignment="1">
      <alignment horizontal="center" vertical="center"/>
      <protection/>
    </xf>
    <xf numFmtId="0" fontId="10" fillId="0" borderId="14" xfId="50" applyFont="1" applyFill="1" applyBorder="1" applyAlignment="1" quotePrefix="1">
      <alignment horizontal="center" vertical="center"/>
      <protection/>
    </xf>
    <xf numFmtId="3" fontId="6" fillId="32" borderId="16" xfId="0" applyNumberFormat="1" applyFont="1" applyFill="1" applyBorder="1" applyAlignment="1">
      <alignment horizontal="right"/>
    </xf>
    <xf numFmtId="3" fontId="6" fillId="32" borderId="17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32" borderId="17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9" fillId="0" borderId="19" xfId="50" applyFont="1" applyFill="1" applyBorder="1" applyAlignment="1">
      <alignment horizontal="left" vertical="center" wrapText="1"/>
      <protection/>
    </xf>
    <xf numFmtId="0" fontId="10" fillId="0" borderId="20" xfId="51" applyFont="1" applyFill="1" applyBorder="1" applyAlignment="1">
      <alignment vertical="center" wrapText="1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0" fontId="10" fillId="0" borderId="20" xfId="50" applyFont="1" applyFill="1" applyBorder="1" applyAlignment="1">
      <alignment horizontal="left" vertical="center" wrapText="1"/>
      <protection/>
    </xf>
    <xf numFmtId="0" fontId="9" fillId="0" borderId="20" xfId="49" applyFont="1" applyFill="1" applyBorder="1" applyAlignment="1">
      <alignment vertical="center" wrapText="1"/>
      <protection/>
    </xf>
    <xf numFmtId="0" fontId="10" fillId="0" borderId="20" xfId="49" applyFont="1" applyFill="1" applyBorder="1" applyAlignment="1">
      <alignment vertical="center" wrapText="1"/>
      <protection/>
    </xf>
    <xf numFmtId="49" fontId="10" fillId="0" borderId="20" xfId="50" applyNumberFormat="1" applyFont="1" applyFill="1" applyBorder="1" applyAlignment="1">
      <alignment horizontal="left" vertical="center"/>
      <protection/>
    </xf>
    <xf numFmtId="0" fontId="10" fillId="0" borderId="20" xfId="50" applyFont="1" applyFill="1" applyBorder="1" applyAlignment="1">
      <alignment vertical="center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3" fontId="3" fillId="33" borderId="11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2" fillId="32" borderId="20" xfId="0" applyFont="1" applyFill="1" applyBorder="1" applyAlignment="1">
      <alignment horizontal="left" vertical="center" wrapText="1"/>
    </xf>
    <xf numFmtId="3" fontId="2" fillId="32" borderId="15" xfId="0" applyNumberFormat="1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32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32" borderId="2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8mozturk\Downloads\Ek-1-B&#252;t&#231;e-Giderlerinin-Geli&#351;im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ütçe Giderleri"/>
    </sheetNames>
    <sheetDataSet>
      <sheetData sheetId="0">
        <row r="5">
          <cell r="W5">
            <v>1232587000</v>
          </cell>
        </row>
        <row r="6">
          <cell r="Z6">
            <v>49656000</v>
          </cell>
        </row>
        <row r="12">
          <cell r="Z12">
            <v>9846000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="70" zoomScaleNormal="70" zoomScalePageLayoutView="0" workbookViewId="0" topLeftCell="A1">
      <pane ySplit="4" topLeftCell="A20" activePane="bottomLeft" state="frozen"/>
      <selection pane="topLeft" activeCell="A1" sqref="A1"/>
      <selection pane="bottomLeft" activeCell="AE1" sqref="AE1:AE16384"/>
    </sheetView>
  </sheetViews>
  <sheetFormatPr defaultColWidth="9.00390625" defaultRowHeight="12.75"/>
  <cols>
    <col min="1" max="1" width="5.125" style="2" customWidth="1"/>
    <col min="2" max="2" width="4.125" style="2" customWidth="1"/>
    <col min="3" max="3" width="78.625" style="2" bestFit="1" customWidth="1"/>
    <col min="4" max="4" width="19.00390625" style="2" customWidth="1"/>
    <col min="5" max="5" width="16.875" style="2" customWidth="1"/>
    <col min="6" max="6" width="13.25390625" style="2" customWidth="1"/>
    <col min="7" max="7" width="16.75390625" style="2" customWidth="1"/>
    <col min="8" max="8" width="13.25390625" style="2" customWidth="1"/>
    <col min="9" max="9" width="14.625" style="2" bestFit="1" customWidth="1"/>
    <col min="10" max="10" width="13.625" style="2" customWidth="1"/>
    <col min="11" max="11" width="14.875" style="2" customWidth="1"/>
    <col min="12" max="12" width="13.875" style="2" customWidth="1"/>
    <col min="13" max="13" width="14.625" style="2" bestFit="1" customWidth="1"/>
    <col min="14" max="14" width="14.75390625" style="2" customWidth="1"/>
    <col min="15" max="15" width="13.875" style="2" customWidth="1"/>
    <col min="16" max="16" width="14.375" style="2" customWidth="1"/>
    <col min="17" max="17" width="13.00390625" style="2" customWidth="1"/>
    <col min="18" max="18" width="16.75390625" style="2" customWidth="1"/>
    <col min="19" max="19" width="13.625" style="2" customWidth="1"/>
    <col min="20" max="20" width="12.875" style="2" customWidth="1"/>
    <col min="21" max="22" width="12.375" style="2" customWidth="1"/>
    <col min="23" max="23" width="18.125" style="2" customWidth="1"/>
    <col min="24" max="24" width="26.375" style="2" hidden="1" customWidth="1"/>
    <col min="25" max="26" width="17.375" style="2" hidden="1" customWidth="1"/>
    <col min="27" max="27" width="11.875" style="2" bestFit="1" customWidth="1"/>
    <col min="28" max="30" width="9.125" style="2" customWidth="1"/>
    <col min="31" max="31" width="12.625" style="2" hidden="1" customWidth="1"/>
    <col min="32" max="16384" width="9.125" style="2" customWidth="1"/>
  </cols>
  <sheetData>
    <row r="1" spans="3:21" s="1" customFormat="1" ht="33" customHeight="1">
      <c r="C1" s="73" t="s">
        <v>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="1" customFormat="1" ht="16.5" thickBot="1"/>
    <row r="3" spans="3:23" s="1" customFormat="1" ht="47.25" customHeight="1" thickBot="1">
      <c r="C3" s="74" t="s">
        <v>55</v>
      </c>
      <c r="D3" s="76" t="s">
        <v>65</v>
      </c>
      <c r="E3" s="76" t="s">
        <v>68</v>
      </c>
      <c r="F3" s="66" t="s">
        <v>0</v>
      </c>
      <c r="G3" s="67"/>
      <c r="H3" s="66" t="s">
        <v>1</v>
      </c>
      <c r="I3" s="67"/>
      <c r="J3" s="66" t="s">
        <v>2</v>
      </c>
      <c r="K3" s="67"/>
      <c r="L3" s="66" t="s">
        <v>3</v>
      </c>
      <c r="M3" s="67"/>
      <c r="N3" s="66" t="s">
        <v>4</v>
      </c>
      <c r="O3" s="67"/>
      <c r="P3" s="66" t="s">
        <v>5</v>
      </c>
      <c r="Q3" s="67"/>
      <c r="R3" s="66" t="s">
        <v>6</v>
      </c>
      <c r="S3" s="67"/>
      <c r="T3" s="68" t="s">
        <v>7</v>
      </c>
      <c r="U3" s="66" t="s">
        <v>8</v>
      </c>
      <c r="V3" s="67"/>
      <c r="W3" s="68" t="s">
        <v>69</v>
      </c>
    </row>
    <row r="4" spans="3:23" s="3" customFormat="1" ht="36" customHeight="1" thickBot="1">
      <c r="C4" s="75"/>
      <c r="D4" s="77"/>
      <c r="E4" s="77"/>
      <c r="F4" s="33">
        <v>2020</v>
      </c>
      <c r="G4" s="33">
        <v>2021</v>
      </c>
      <c r="H4" s="33">
        <v>2020</v>
      </c>
      <c r="I4" s="33">
        <v>2021</v>
      </c>
      <c r="J4" s="33">
        <v>2020</v>
      </c>
      <c r="K4" s="33">
        <v>2021</v>
      </c>
      <c r="L4" s="33">
        <v>2020</v>
      </c>
      <c r="M4" s="33">
        <v>2021</v>
      </c>
      <c r="N4" s="33">
        <v>2020</v>
      </c>
      <c r="O4" s="33">
        <v>2021</v>
      </c>
      <c r="P4" s="33">
        <v>2020</v>
      </c>
      <c r="Q4" s="33">
        <v>2021</v>
      </c>
      <c r="R4" s="33">
        <v>2020</v>
      </c>
      <c r="S4" s="33">
        <v>2021</v>
      </c>
      <c r="T4" s="69"/>
      <c r="U4" s="33">
        <v>2020</v>
      </c>
      <c r="V4" s="33">
        <v>2021</v>
      </c>
      <c r="W4" s="69"/>
    </row>
    <row r="5" spans="3:26" s="3" customFormat="1" ht="36" customHeight="1" thickBot="1">
      <c r="C5" s="51" t="s">
        <v>63</v>
      </c>
      <c r="D5" s="62">
        <f aca="true" t="shared" si="0" ref="D5:Q5">D6+D14+D21+D29+D36+D41+D46+D49</f>
        <v>711191862.22</v>
      </c>
      <c r="E5" s="53">
        <f t="shared" si="0"/>
        <v>829317000</v>
      </c>
      <c r="F5" s="52">
        <f t="shared" si="0"/>
        <v>76686092.1</v>
      </c>
      <c r="G5" s="52">
        <f t="shared" si="0"/>
        <v>103400681.27</v>
      </c>
      <c r="H5" s="52">
        <f t="shared" si="0"/>
        <v>81617619.16</v>
      </c>
      <c r="I5" s="52">
        <f t="shared" si="0"/>
        <v>43327559.839999996</v>
      </c>
      <c r="J5" s="52">
        <f t="shared" si="0"/>
        <v>39105998.79</v>
      </c>
      <c r="K5" s="52">
        <f t="shared" si="0"/>
        <v>93933024.56</v>
      </c>
      <c r="L5" s="52">
        <f t="shared" si="0"/>
        <v>31188118.39</v>
      </c>
      <c r="M5" s="52">
        <f t="shared" si="0"/>
        <v>72017196.11</v>
      </c>
      <c r="N5" s="52">
        <f t="shared" si="0"/>
        <v>54394248.09</v>
      </c>
      <c r="O5" s="52">
        <f t="shared" si="0"/>
        <v>1902963.6900000002</v>
      </c>
      <c r="P5" s="52">
        <f t="shared" si="0"/>
        <v>56748146.59</v>
      </c>
      <c r="Q5" s="52">
        <f t="shared" si="0"/>
        <v>15982036.15</v>
      </c>
      <c r="R5" s="52">
        <f>R6+R14+R21+R29+R36+R41+R46-R49</f>
        <v>339482342.17999995</v>
      </c>
      <c r="S5" s="52">
        <f>S6+S14+S21+S29+S36+S41+S46-S49</f>
        <v>335198996.23</v>
      </c>
      <c r="T5" s="54">
        <f>IF(S5=0,0,IF(R5=0,0,(S5-R5)/R5*100))</f>
        <v>-1.2617286432319998</v>
      </c>
      <c r="U5" s="54">
        <f>IF(R5=0,0,IF(D5=0,0,R5/D5*100))</f>
        <v>47.73428384294202</v>
      </c>
      <c r="V5" s="56">
        <f>IF(S5=0,0,IF(E5=0,0,S5/E5*100))</f>
        <v>40.41868142459398</v>
      </c>
      <c r="W5" s="52">
        <f>W6+W14+W21+W29+W36+W41+W46-W49</f>
        <v>1130714000</v>
      </c>
      <c r="X5" s="3" t="s">
        <v>64</v>
      </c>
      <c r="Y5" s="3" t="s">
        <v>64</v>
      </c>
      <c r="Z5" s="59" t="s">
        <v>64</v>
      </c>
    </row>
    <row r="6" spans="1:25" s="4" customFormat="1" ht="24.75" customHeight="1" thickTop="1">
      <c r="A6" s="9" t="s">
        <v>10</v>
      </c>
      <c r="B6" s="10"/>
      <c r="C6" s="40" t="s">
        <v>11</v>
      </c>
      <c r="D6" s="22">
        <f>SUM(D7:D13)</f>
        <v>0</v>
      </c>
      <c r="E6" s="21"/>
      <c r="F6" s="22">
        <f>SUM(F7:F13)</f>
        <v>0</v>
      </c>
      <c r="G6" s="22">
        <v>0</v>
      </c>
      <c r="H6" s="22">
        <f>SUM(H7:H13)</f>
        <v>0</v>
      </c>
      <c r="I6" s="22"/>
      <c r="J6" s="22">
        <f>SUM(J7:J13)</f>
        <v>0</v>
      </c>
      <c r="K6" s="22"/>
      <c r="L6" s="22">
        <f>SUM(L7:L13)</f>
        <v>0</v>
      </c>
      <c r="M6" s="22"/>
      <c r="N6" s="22">
        <f>SUM(N7:N13)</f>
        <v>0</v>
      </c>
      <c r="O6" s="22"/>
      <c r="P6" s="22">
        <f>SUM(P7:P13)</f>
        <v>0</v>
      </c>
      <c r="Q6" s="22"/>
      <c r="R6" s="22">
        <f aca="true" t="shared" si="1" ref="R6:W6">SUM(R7:R13)</f>
        <v>0</v>
      </c>
      <c r="S6" s="22">
        <f t="shared" si="1"/>
        <v>0</v>
      </c>
      <c r="T6" s="35">
        <f t="shared" si="1"/>
        <v>0</v>
      </c>
      <c r="U6" s="35">
        <f t="shared" si="1"/>
        <v>0</v>
      </c>
      <c r="V6" s="56">
        <f t="shared" si="1"/>
        <v>0</v>
      </c>
      <c r="W6" s="22">
        <f t="shared" si="1"/>
        <v>0</v>
      </c>
      <c r="X6" s="4" t="s">
        <v>70</v>
      </c>
      <c r="Y6" s="60">
        <f>W5-'[1]Bütçe Giderleri'!$W$5</f>
        <v>-101873000</v>
      </c>
    </row>
    <row r="7" spans="1:28" ht="24.75" customHeight="1">
      <c r="A7" s="11" t="s">
        <v>10</v>
      </c>
      <c r="B7" s="12">
        <v>1</v>
      </c>
      <c r="C7" s="41" t="s">
        <v>12</v>
      </c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6"/>
      <c r="U7" s="36"/>
      <c r="V7" s="55"/>
      <c r="W7" s="5"/>
      <c r="X7" s="2" t="s">
        <v>71</v>
      </c>
      <c r="Y7" s="61">
        <f>'[1]Bütçe Giderleri'!$Z$6</f>
        <v>49656000</v>
      </c>
      <c r="AB7" s="2" t="s">
        <v>64</v>
      </c>
    </row>
    <row r="8" spans="1:25" ht="24.75" customHeight="1">
      <c r="A8" s="11" t="s">
        <v>10</v>
      </c>
      <c r="B8" s="12">
        <v>2</v>
      </c>
      <c r="C8" s="41" t="s">
        <v>13</v>
      </c>
      <c r="D8" s="5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6"/>
      <c r="U8" s="36"/>
      <c r="V8" s="55"/>
      <c r="W8" s="5"/>
      <c r="X8" s="2" t="s">
        <v>72</v>
      </c>
      <c r="Y8" s="61">
        <f>'[1]Bütçe Giderleri'!$Z$12</f>
        <v>9846000</v>
      </c>
    </row>
    <row r="9" spans="1:25" ht="24.75" customHeight="1">
      <c r="A9" s="11" t="s">
        <v>10</v>
      </c>
      <c r="B9" s="12">
        <v>3</v>
      </c>
      <c r="C9" s="41" t="s">
        <v>14</v>
      </c>
      <c r="D9" s="5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6"/>
      <c r="U9" s="36"/>
      <c r="V9" s="55"/>
      <c r="W9" s="5"/>
      <c r="X9" s="2" t="s">
        <v>73</v>
      </c>
      <c r="Y9" s="60">
        <v>32371000</v>
      </c>
    </row>
    <row r="10" spans="1:25" ht="24.75" customHeight="1">
      <c r="A10" s="11" t="s">
        <v>10</v>
      </c>
      <c r="B10" s="12">
        <v>4</v>
      </c>
      <c r="C10" s="41" t="s">
        <v>15</v>
      </c>
      <c r="D10" s="5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6"/>
      <c r="U10" s="36"/>
      <c r="V10" s="55"/>
      <c r="W10" s="5"/>
      <c r="X10" s="2" t="s">
        <v>74</v>
      </c>
      <c r="Y10" s="60">
        <v>42371000</v>
      </c>
    </row>
    <row r="11" spans="1:25" ht="24.75" customHeight="1">
      <c r="A11" s="11" t="s">
        <v>10</v>
      </c>
      <c r="B11" s="12">
        <v>5</v>
      </c>
      <c r="C11" s="41" t="s">
        <v>16</v>
      </c>
      <c r="D11" s="5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6"/>
      <c r="U11" s="36"/>
      <c r="V11" s="55"/>
      <c r="W11" s="5"/>
      <c r="Y11" s="61">
        <f>Y10-Y9</f>
        <v>10000000</v>
      </c>
    </row>
    <row r="12" spans="1:25" ht="24.75" customHeight="1">
      <c r="A12" s="11" t="s">
        <v>10</v>
      </c>
      <c r="B12" s="12">
        <v>6</v>
      </c>
      <c r="C12" s="41" t="s">
        <v>17</v>
      </c>
      <c r="D12" s="5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6"/>
      <c r="U12" s="36"/>
      <c r="V12" s="55"/>
      <c r="W12" s="5"/>
      <c r="Y12" s="61">
        <f>Y11+Y9+Y8+Y7</f>
        <v>101873000</v>
      </c>
    </row>
    <row r="13" spans="1:23" ht="24.75" customHeight="1">
      <c r="A13" s="11" t="s">
        <v>10</v>
      </c>
      <c r="B13" s="12">
        <v>9</v>
      </c>
      <c r="C13" s="41" t="s">
        <v>18</v>
      </c>
      <c r="D13" s="5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6"/>
      <c r="U13" s="36"/>
      <c r="V13" s="55"/>
      <c r="W13" s="5"/>
    </row>
    <row r="14" spans="1:23" ht="24.75" customHeight="1">
      <c r="A14" s="13" t="s">
        <v>19</v>
      </c>
      <c r="B14" s="14"/>
      <c r="C14" s="42" t="s">
        <v>20</v>
      </c>
      <c r="D14" s="26">
        <f aca="true" t="shared" si="2" ref="D14:W14">SUM(D$15:D$20)</f>
        <v>0</v>
      </c>
      <c r="E14" s="25"/>
      <c r="F14" s="26">
        <f t="shared" si="2"/>
        <v>0</v>
      </c>
      <c r="G14" s="26">
        <v>0</v>
      </c>
      <c r="H14" s="26">
        <f t="shared" si="2"/>
        <v>0</v>
      </c>
      <c r="I14" s="26">
        <v>0</v>
      </c>
      <c r="J14" s="26">
        <f t="shared" si="2"/>
        <v>0</v>
      </c>
      <c r="K14" s="26">
        <v>0</v>
      </c>
      <c r="L14" s="26">
        <f t="shared" si="2"/>
        <v>0</v>
      </c>
      <c r="M14" s="26">
        <v>0</v>
      </c>
      <c r="N14" s="26">
        <f t="shared" si="2"/>
        <v>0</v>
      </c>
      <c r="O14" s="26"/>
      <c r="P14" s="26">
        <f t="shared" si="2"/>
        <v>0</v>
      </c>
      <c r="Q14" s="26"/>
      <c r="R14" s="26">
        <f t="shared" si="2"/>
        <v>0</v>
      </c>
      <c r="S14" s="26">
        <f t="shared" si="2"/>
        <v>0</v>
      </c>
      <c r="T14" s="37">
        <f t="shared" si="2"/>
        <v>0</v>
      </c>
      <c r="U14" s="37">
        <f t="shared" si="2"/>
        <v>0</v>
      </c>
      <c r="V14" s="56">
        <f t="shared" si="2"/>
        <v>0</v>
      </c>
      <c r="W14" s="26">
        <f t="shared" si="2"/>
        <v>0</v>
      </c>
    </row>
    <row r="15" spans="1:23" s="4" customFormat="1" ht="24.75" customHeight="1">
      <c r="A15" s="11" t="s">
        <v>19</v>
      </c>
      <c r="B15" s="12">
        <v>1</v>
      </c>
      <c r="C15" s="41" t="s">
        <v>56</v>
      </c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8"/>
      <c r="U15" s="38"/>
      <c r="V15" s="55"/>
      <c r="W15" s="6"/>
    </row>
    <row r="16" spans="1:23" ht="24.75" customHeight="1">
      <c r="A16" s="11" t="s">
        <v>19</v>
      </c>
      <c r="B16" s="12">
        <v>2</v>
      </c>
      <c r="C16" s="41" t="s">
        <v>57</v>
      </c>
      <c r="D16" s="5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6"/>
      <c r="U16" s="36"/>
      <c r="V16" s="55"/>
      <c r="W16" s="5"/>
    </row>
    <row r="17" spans="1:23" ht="24.75" customHeight="1">
      <c r="A17" s="11" t="s">
        <v>19</v>
      </c>
      <c r="B17" s="12">
        <v>3</v>
      </c>
      <c r="C17" s="41" t="s">
        <v>58</v>
      </c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6"/>
      <c r="U17" s="36"/>
      <c r="V17" s="55"/>
      <c r="W17" s="5"/>
    </row>
    <row r="18" spans="1:23" ht="24.75" customHeight="1">
      <c r="A18" s="11" t="s">
        <v>19</v>
      </c>
      <c r="B18" s="12">
        <v>4</v>
      </c>
      <c r="C18" s="41" t="s">
        <v>59</v>
      </c>
      <c r="D18" s="5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6"/>
      <c r="U18" s="36"/>
      <c r="V18" s="55"/>
      <c r="W18" s="5"/>
    </row>
    <row r="19" spans="1:23" ht="24.75" customHeight="1">
      <c r="A19" s="11" t="s">
        <v>19</v>
      </c>
      <c r="B19" s="12">
        <v>5</v>
      </c>
      <c r="C19" s="41" t="s">
        <v>60</v>
      </c>
      <c r="D19" s="5"/>
      <c r="E19" s="7"/>
      <c r="F19" s="5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6"/>
      <c r="U19" s="36"/>
      <c r="V19" s="55"/>
      <c r="W19" s="5"/>
    </row>
    <row r="20" spans="1:23" s="4" customFormat="1" ht="24.75" customHeight="1">
      <c r="A20" s="11" t="s">
        <v>19</v>
      </c>
      <c r="B20" s="12">
        <v>9</v>
      </c>
      <c r="C20" s="41" t="s">
        <v>61</v>
      </c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8"/>
      <c r="U20" s="38"/>
      <c r="V20" s="55"/>
      <c r="W20" s="6"/>
    </row>
    <row r="21" spans="1:23" ht="24.75" customHeight="1">
      <c r="A21" s="13" t="s">
        <v>21</v>
      </c>
      <c r="B21" s="14"/>
      <c r="C21" s="42" t="s">
        <v>22</v>
      </c>
      <c r="D21" s="26">
        <f>SUM(D$22:D$28)</f>
        <v>72110694.05</v>
      </c>
      <c r="E21" s="25">
        <f>SUM(E$22:E$28)</f>
        <v>38059000</v>
      </c>
      <c r="F21" s="26">
        <f>SUM(F$22:F$28)</f>
        <v>1554362.3199999998</v>
      </c>
      <c r="G21" s="26">
        <v>64919</v>
      </c>
      <c r="H21" s="26">
        <f>SUM(H$22:H$28)</f>
        <v>2686039.41</v>
      </c>
      <c r="I21" s="26">
        <v>62955.65</v>
      </c>
      <c r="J21" s="26">
        <f>SUM(J$22:J$28)</f>
        <v>8971881.51</v>
      </c>
      <c r="K21" s="26">
        <v>1216192.78</v>
      </c>
      <c r="L21" s="26">
        <f>SUM(L$22:L$28)</f>
        <v>289279.55000000005</v>
      </c>
      <c r="M21" s="26">
        <v>12168480.52</v>
      </c>
      <c r="N21" s="26">
        <f>SUM(N$22:N$28)</f>
        <v>147644.02</v>
      </c>
      <c r="O21" s="26">
        <v>565511.64</v>
      </c>
      <c r="P21" s="26">
        <f>SUM(P$22:P$28)</f>
        <v>3493183</v>
      </c>
      <c r="Q21" s="26">
        <f>SUM(Q$22:Q$28)</f>
        <v>4777812.050000001</v>
      </c>
      <c r="R21" s="26">
        <f>SUM(R$22:R$28)</f>
        <v>17142389.81</v>
      </c>
      <c r="S21" s="26">
        <f>SUM(S$22:S$28)</f>
        <v>18946871.640000004</v>
      </c>
      <c r="T21" s="54">
        <f>IF(S21=0,0,IF(R21=0,0,(S21-R21)/R21*100))</f>
        <v>10.52643097024525</v>
      </c>
      <c r="U21" s="54">
        <f aca="true" t="shared" si="3" ref="U21:U28">IF(R21=0,0,IF(D21=0,0,R21/D21*100))</f>
        <v>23.77232674825434</v>
      </c>
      <c r="V21" s="56">
        <f>S21/E21*100</f>
        <v>49.78289403294885</v>
      </c>
      <c r="W21" s="26">
        <f>SUM(W$22:W$28)</f>
        <v>37000000</v>
      </c>
    </row>
    <row r="22" spans="1:23" ht="24.75" customHeight="1">
      <c r="A22" s="15" t="s">
        <v>21</v>
      </c>
      <c r="B22" s="16">
        <v>1</v>
      </c>
      <c r="C22" s="43" t="s">
        <v>23</v>
      </c>
      <c r="D22" s="63">
        <v>70137187.47</v>
      </c>
      <c r="E22" s="32">
        <v>34075000</v>
      </c>
      <c r="F22" s="32">
        <v>1154547.2</v>
      </c>
      <c r="G22" s="32">
        <v>24232.53</v>
      </c>
      <c r="H22" s="32">
        <v>2294930.77</v>
      </c>
      <c r="I22" s="32">
        <v>22999.25</v>
      </c>
      <c r="J22" s="32">
        <v>8580511.01</v>
      </c>
      <c r="K22" s="32">
        <v>1117178.53</v>
      </c>
      <c r="L22" s="32">
        <v>8840.77</v>
      </c>
      <c r="M22" s="32">
        <v>12091974.64</v>
      </c>
      <c r="N22" s="32">
        <v>15050</v>
      </c>
      <c r="O22" s="32">
        <v>603743.54</v>
      </c>
      <c r="P22" s="39">
        <v>3440877</v>
      </c>
      <c r="Q22" s="39">
        <v>4722528.19</v>
      </c>
      <c r="R22" s="23">
        <f>F22+H22+J22+L22+N22+P22</f>
        <v>15494756.75</v>
      </c>
      <c r="S22" s="23">
        <f>G22+I22+K22+M22+O22+Q22</f>
        <v>18582656.680000003</v>
      </c>
      <c r="T22" s="34">
        <f aca="true" t="shared" si="4" ref="T22:T55">IF(S22=0,0,IF(R22=0,0,(S22-R22)/R22*100))</f>
        <v>19.928676389192127</v>
      </c>
      <c r="U22" s="34">
        <f t="shared" si="3"/>
        <v>22.09207028244128</v>
      </c>
      <c r="V22" s="34">
        <f>S22/E22*100</f>
        <v>54.53457573000735</v>
      </c>
      <c r="W22" s="24">
        <v>34000000</v>
      </c>
    </row>
    <row r="23" spans="1:23" ht="24.75" customHeight="1">
      <c r="A23" s="15" t="s">
        <v>21</v>
      </c>
      <c r="B23" s="16">
        <v>2</v>
      </c>
      <c r="C23" s="43" t="s">
        <v>62</v>
      </c>
      <c r="D23" s="24">
        <v>0</v>
      </c>
      <c r="E23" s="31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3">
        <f aca="true" t="shared" si="5" ref="R23:S28">F23+H23+J23+L23+N23+P23</f>
        <v>0</v>
      </c>
      <c r="S23" s="23">
        <f t="shared" si="5"/>
        <v>0</v>
      </c>
      <c r="T23" s="34">
        <f t="shared" si="4"/>
        <v>0</v>
      </c>
      <c r="U23" s="34">
        <f t="shared" si="3"/>
        <v>0</v>
      </c>
      <c r="V23" s="34">
        <f aca="true" t="shared" si="6" ref="V23:V28">IF(S23=0,0,IF(E23=0,0,S23/E23*100))</f>
        <v>0</v>
      </c>
      <c r="W23" s="24">
        <f aca="true" t="shared" si="7" ref="W23:W35">FLOOR(S23*2,1000)</f>
        <v>0</v>
      </c>
    </row>
    <row r="24" spans="1:23" s="4" customFormat="1" ht="24.75" customHeight="1">
      <c r="A24" s="15" t="s">
        <v>21</v>
      </c>
      <c r="B24" s="16">
        <v>3</v>
      </c>
      <c r="C24" s="41" t="s">
        <v>24</v>
      </c>
      <c r="D24" s="24">
        <v>0</v>
      </c>
      <c r="E24" s="31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f t="shared" si="5"/>
        <v>0</v>
      </c>
      <c r="S24" s="23">
        <f t="shared" si="5"/>
        <v>0</v>
      </c>
      <c r="T24" s="34">
        <f t="shared" si="4"/>
        <v>0</v>
      </c>
      <c r="U24" s="34">
        <f t="shared" si="3"/>
        <v>0</v>
      </c>
      <c r="V24" s="34">
        <f t="shared" si="6"/>
        <v>0</v>
      </c>
      <c r="W24" s="24">
        <f t="shared" si="7"/>
        <v>0</v>
      </c>
    </row>
    <row r="25" spans="1:23" ht="24.75" customHeight="1">
      <c r="A25" s="15" t="s">
        <v>21</v>
      </c>
      <c r="B25" s="16">
        <v>4</v>
      </c>
      <c r="C25" s="43" t="s">
        <v>25</v>
      </c>
      <c r="D25" s="24">
        <v>0</v>
      </c>
      <c r="E25" s="31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3">
        <f t="shared" si="5"/>
        <v>0</v>
      </c>
      <c r="S25" s="23">
        <f t="shared" si="5"/>
        <v>0</v>
      </c>
      <c r="T25" s="34">
        <f t="shared" si="4"/>
        <v>0</v>
      </c>
      <c r="U25" s="34">
        <f t="shared" si="3"/>
        <v>0</v>
      </c>
      <c r="V25" s="34">
        <f t="shared" si="6"/>
        <v>0</v>
      </c>
      <c r="W25" s="24">
        <f t="shared" si="7"/>
        <v>0</v>
      </c>
    </row>
    <row r="26" spans="1:23" ht="24.75" customHeight="1">
      <c r="A26" s="15" t="s">
        <v>21</v>
      </c>
      <c r="B26" s="12">
        <v>5</v>
      </c>
      <c r="C26" s="41" t="s">
        <v>26</v>
      </c>
      <c r="D26" s="24">
        <v>0</v>
      </c>
      <c r="E26" s="31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3">
        <f t="shared" si="5"/>
        <v>0</v>
      </c>
      <c r="S26" s="23">
        <f t="shared" si="5"/>
        <v>0</v>
      </c>
      <c r="T26" s="34">
        <f t="shared" si="4"/>
        <v>0</v>
      </c>
      <c r="U26" s="34">
        <f t="shared" si="3"/>
        <v>0</v>
      </c>
      <c r="V26" s="34">
        <f t="shared" si="6"/>
        <v>0</v>
      </c>
      <c r="W26" s="24">
        <f t="shared" si="7"/>
        <v>0</v>
      </c>
    </row>
    <row r="27" spans="1:23" ht="24.75" customHeight="1">
      <c r="A27" s="15" t="s">
        <v>21</v>
      </c>
      <c r="B27" s="16">
        <v>6</v>
      </c>
      <c r="C27" s="43" t="s">
        <v>27</v>
      </c>
      <c r="D27" s="64">
        <v>1973506.58</v>
      </c>
      <c r="E27" s="48">
        <v>3984000</v>
      </c>
      <c r="F27" s="32">
        <v>399815.12</v>
      </c>
      <c r="G27" s="32">
        <v>40686.47</v>
      </c>
      <c r="H27" s="32">
        <v>391108.64</v>
      </c>
      <c r="I27" s="32">
        <v>39956.4</v>
      </c>
      <c r="J27" s="32">
        <v>391370.5</v>
      </c>
      <c r="K27" s="32">
        <v>99014.25</v>
      </c>
      <c r="L27" s="32">
        <v>280438.78</v>
      </c>
      <c r="M27" s="32">
        <v>76505.88</v>
      </c>
      <c r="N27" s="32">
        <v>132594.02</v>
      </c>
      <c r="O27" s="32">
        <v>52768.1</v>
      </c>
      <c r="P27" s="32">
        <v>52306</v>
      </c>
      <c r="Q27" s="32">
        <v>55283.86</v>
      </c>
      <c r="R27" s="23">
        <f t="shared" si="5"/>
        <v>1647633.06</v>
      </c>
      <c r="S27" s="23">
        <f>G27+I27+K27+M27+O27+Q27</f>
        <v>364214.95999999996</v>
      </c>
      <c r="T27" s="34">
        <f t="shared" si="4"/>
        <v>-77.89465574331217</v>
      </c>
      <c r="U27" s="34">
        <f t="shared" si="3"/>
        <v>83.48758887847235</v>
      </c>
      <c r="V27" s="34">
        <f>S27/E27*100</f>
        <v>9.141941767068271</v>
      </c>
      <c r="W27" s="24">
        <v>3000000</v>
      </c>
    </row>
    <row r="28" spans="1:24" ht="24.75" customHeight="1">
      <c r="A28" s="15" t="s">
        <v>21</v>
      </c>
      <c r="B28" s="16">
        <v>9</v>
      </c>
      <c r="C28" s="43" t="s">
        <v>28</v>
      </c>
      <c r="D28" s="24">
        <v>0</v>
      </c>
      <c r="E28" s="31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f t="shared" si="5"/>
        <v>0</v>
      </c>
      <c r="S28" s="23">
        <f t="shared" si="5"/>
        <v>0</v>
      </c>
      <c r="T28" s="34">
        <f t="shared" si="4"/>
        <v>0</v>
      </c>
      <c r="U28" s="34">
        <f t="shared" si="3"/>
        <v>0</v>
      </c>
      <c r="V28" s="34">
        <f t="shared" si="6"/>
        <v>0</v>
      </c>
      <c r="W28" s="24">
        <f t="shared" si="7"/>
        <v>0</v>
      </c>
      <c r="X28" s="2" t="s">
        <v>64</v>
      </c>
    </row>
    <row r="29" spans="1:23" ht="24.75" customHeight="1">
      <c r="A29" s="13" t="s">
        <v>29</v>
      </c>
      <c r="B29" s="14"/>
      <c r="C29" s="42" t="s">
        <v>30</v>
      </c>
      <c r="D29" s="30">
        <f aca="true" t="shared" si="8" ref="D29:W29">SUM(D$30:D$35)</f>
        <v>626005749.71</v>
      </c>
      <c r="E29" s="29">
        <f t="shared" si="8"/>
        <v>750117000</v>
      </c>
      <c r="F29" s="30">
        <f t="shared" si="8"/>
        <v>74675993</v>
      </c>
      <c r="G29" s="30">
        <v>87720000</v>
      </c>
      <c r="H29" s="30">
        <f t="shared" si="8"/>
        <v>70860000</v>
      </c>
      <c r="I29" s="30">
        <v>42825362.73</v>
      </c>
      <c r="J29" s="30">
        <f t="shared" si="8"/>
        <v>29187473</v>
      </c>
      <c r="K29" s="30">
        <v>91562000</v>
      </c>
      <c r="L29" s="30">
        <f t="shared" si="8"/>
        <v>29964800</v>
      </c>
      <c r="M29" s="30">
        <v>30788090</v>
      </c>
      <c r="N29" s="30">
        <f t="shared" si="8"/>
        <v>54020000</v>
      </c>
      <c r="O29" s="30">
        <v>173500</v>
      </c>
      <c r="P29" s="30">
        <f t="shared" si="8"/>
        <v>52609450</v>
      </c>
      <c r="Q29" s="30">
        <f t="shared" si="8"/>
        <v>11167308</v>
      </c>
      <c r="R29" s="30">
        <f t="shared" si="8"/>
        <v>311317716</v>
      </c>
      <c r="S29" s="30">
        <f t="shared" si="8"/>
        <v>264236260.73</v>
      </c>
      <c r="T29" s="54">
        <f t="shared" si="4"/>
        <v>-15.123281731258754</v>
      </c>
      <c r="U29" s="56">
        <f aca="true" t="shared" si="9" ref="U29:U55">IF(R29=0,0,IF(D29=0,0,R29/D29*100))</f>
        <v>49.73080776721609</v>
      </c>
      <c r="V29" s="56">
        <f>S29/E29*100</f>
        <v>35.22600617370357</v>
      </c>
      <c r="W29" s="30">
        <f t="shared" si="8"/>
        <v>1057161000</v>
      </c>
    </row>
    <row r="30" spans="1:23" ht="24.75" customHeight="1">
      <c r="A30" s="15" t="s">
        <v>29</v>
      </c>
      <c r="B30" s="16">
        <v>1</v>
      </c>
      <c r="C30" s="41" t="s">
        <v>31</v>
      </c>
      <c r="D30" s="24">
        <v>0</v>
      </c>
      <c r="E30" s="31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3">
        <f aca="true" t="shared" si="10" ref="R30:S35">F30+H30+J30+L30+N30+P30</f>
        <v>0</v>
      </c>
      <c r="S30" s="23">
        <f t="shared" si="10"/>
        <v>0</v>
      </c>
      <c r="T30" s="34">
        <f t="shared" si="4"/>
        <v>0</v>
      </c>
      <c r="U30" s="34">
        <f t="shared" si="9"/>
        <v>0</v>
      </c>
      <c r="V30" s="34">
        <f aca="true" t="shared" si="11" ref="V30:V35">IF(S30=0,0,IF(E30=0,0,S30/E30*100))</f>
        <v>0</v>
      </c>
      <c r="W30" s="24">
        <f>FLOOR(S30*2,1000)</f>
        <v>0</v>
      </c>
    </row>
    <row r="31" spans="1:31" s="4" customFormat="1" ht="24.75" customHeight="1">
      <c r="A31" s="15" t="s">
        <v>29</v>
      </c>
      <c r="B31" s="16">
        <v>2</v>
      </c>
      <c r="C31" s="41" t="s">
        <v>32</v>
      </c>
      <c r="D31" s="64">
        <v>622173153</v>
      </c>
      <c r="E31" s="48">
        <v>750117000</v>
      </c>
      <c r="F31" s="32">
        <v>74675993</v>
      </c>
      <c r="G31" s="32">
        <v>87720000</v>
      </c>
      <c r="H31" s="32">
        <v>70830000</v>
      </c>
      <c r="I31" s="32">
        <v>42810360</v>
      </c>
      <c r="J31" s="32">
        <v>28167160</v>
      </c>
      <c r="K31" s="32">
        <v>90600000</v>
      </c>
      <c r="L31" s="32">
        <v>29900000</v>
      </c>
      <c r="M31" s="32">
        <v>30751640</v>
      </c>
      <c r="N31" s="32">
        <v>53600000</v>
      </c>
      <c r="O31" s="32"/>
      <c r="P31" s="23">
        <v>52600000</v>
      </c>
      <c r="Q31" s="23">
        <v>11167308</v>
      </c>
      <c r="R31" s="23">
        <f t="shared" si="10"/>
        <v>309773153</v>
      </c>
      <c r="S31" s="23">
        <f>G31+I31+K31+M31+O31+Q31</f>
        <v>263049308</v>
      </c>
      <c r="T31" s="34">
        <f t="shared" si="4"/>
        <v>-15.083245448323277</v>
      </c>
      <c r="U31" s="34">
        <f t="shared" si="9"/>
        <v>49.78889743254479</v>
      </c>
      <c r="V31" s="34">
        <f>S31/E31*100</f>
        <v>35.06777049446953</v>
      </c>
      <c r="W31" s="24">
        <f>X31+Z31</f>
        <v>1055708000</v>
      </c>
      <c r="X31" s="60">
        <v>305591000</v>
      </c>
      <c r="Y31" s="60"/>
      <c r="Z31" s="60">
        <f>E31</f>
        <v>750117000</v>
      </c>
      <c r="AA31" s="60"/>
      <c r="AE31" s="4">
        <v>667267000</v>
      </c>
    </row>
    <row r="32" spans="1:31" ht="24.75" customHeight="1">
      <c r="A32" s="15" t="s">
        <v>29</v>
      </c>
      <c r="B32" s="16">
        <v>3</v>
      </c>
      <c r="C32" s="41" t="s">
        <v>33</v>
      </c>
      <c r="D32" s="24">
        <v>0</v>
      </c>
      <c r="E32" s="31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3">
        <f t="shared" si="10"/>
        <v>0</v>
      </c>
      <c r="S32" s="23">
        <f t="shared" si="10"/>
        <v>0</v>
      </c>
      <c r="T32" s="34">
        <f t="shared" si="4"/>
        <v>0</v>
      </c>
      <c r="U32" s="34">
        <f t="shared" si="9"/>
        <v>0</v>
      </c>
      <c r="V32" s="34">
        <f t="shared" si="11"/>
        <v>0</v>
      </c>
      <c r="W32" s="24">
        <f>FLOOR(S32*2,1000)</f>
        <v>0</v>
      </c>
      <c r="AE32" s="2">
        <v>82850000</v>
      </c>
    </row>
    <row r="33" spans="1:23" ht="24.75" customHeight="1">
      <c r="A33" s="15" t="s">
        <v>29</v>
      </c>
      <c r="B33" s="16">
        <v>4</v>
      </c>
      <c r="C33" s="41" t="s">
        <v>34</v>
      </c>
      <c r="D33" s="24">
        <v>1286183.71</v>
      </c>
      <c r="E33" s="31">
        <v>0</v>
      </c>
      <c r="F33" s="24">
        <v>0</v>
      </c>
      <c r="G33" s="24">
        <v>0</v>
      </c>
      <c r="H33" s="32">
        <v>30000</v>
      </c>
      <c r="I33" s="32">
        <v>15002.73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65000</v>
      </c>
      <c r="P33" s="24">
        <v>0</v>
      </c>
      <c r="Q33" s="24">
        <v>0</v>
      </c>
      <c r="R33" s="23">
        <f t="shared" si="10"/>
        <v>30000</v>
      </c>
      <c r="S33" s="23">
        <f>G33+I33+K33+M33+O33+Q33</f>
        <v>80002.73</v>
      </c>
      <c r="T33" s="34">
        <f t="shared" si="4"/>
        <v>166.67576666666665</v>
      </c>
      <c r="U33" s="34">
        <f t="shared" si="9"/>
        <v>2.332481726113605</v>
      </c>
      <c r="V33" s="34">
        <f t="shared" si="11"/>
        <v>0</v>
      </c>
      <c r="W33" s="24">
        <v>81000</v>
      </c>
    </row>
    <row r="34" spans="1:23" ht="24.75" customHeight="1">
      <c r="A34" s="15" t="s">
        <v>29</v>
      </c>
      <c r="B34" s="16">
        <v>5</v>
      </c>
      <c r="C34" s="41" t="s">
        <v>35</v>
      </c>
      <c r="D34" s="28">
        <v>2546413</v>
      </c>
      <c r="E34" s="49">
        <v>0</v>
      </c>
      <c r="F34" s="28">
        <v>0</v>
      </c>
      <c r="G34" s="28">
        <v>0</v>
      </c>
      <c r="H34" s="28">
        <v>0</v>
      </c>
      <c r="I34" s="28">
        <v>0</v>
      </c>
      <c r="J34" s="32">
        <v>1020313</v>
      </c>
      <c r="K34" s="32">
        <v>962000</v>
      </c>
      <c r="L34" s="32">
        <v>64800</v>
      </c>
      <c r="M34" s="32">
        <v>36450</v>
      </c>
      <c r="N34" s="32">
        <v>420000</v>
      </c>
      <c r="O34" s="32">
        <v>108500</v>
      </c>
      <c r="P34" s="32">
        <v>9450</v>
      </c>
      <c r="Q34" s="32">
        <v>0</v>
      </c>
      <c r="R34" s="27">
        <f t="shared" si="10"/>
        <v>1514563</v>
      </c>
      <c r="S34" s="27">
        <f t="shared" si="10"/>
        <v>1106950</v>
      </c>
      <c r="T34" s="34">
        <f t="shared" si="4"/>
        <v>-26.912911513089917</v>
      </c>
      <c r="U34" s="34">
        <f t="shared" si="9"/>
        <v>59.47829358395516</v>
      </c>
      <c r="V34" s="34">
        <v>0</v>
      </c>
      <c r="W34" s="24">
        <v>1372000</v>
      </c>
    </row>
    <row r="35" spans="1:23" ht="24.75" customHeight="1">
      <c r="A35" s="15" t="s">
        <v>29</v>
      </c>
      <c r="B35" s="16">
        <v>6</v>
      </c>
      <c r="C35" s="41" t="s">
        <v>36</v>
      </c>
      <c r="D35" s="28">
        <v>0</v>
      </c>
      <c r="E35" s="49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7">
        <f t="shared" si="10"/>
        <v>0</v>
      </c>
      <c r="S35" s="27">
        <f t="shared" si="10"/>
        <v>0</v>
      </c>
      <c r="T35" s="34">
        <f t="shared" si="4"/>
        <v>0</v>
      </c>
      <c r="U35" s="34">
        <f t="shared" si="9"/>
        <v>0</v>
      </c>
      <c r="V35" s="34">
        <f t="shared" si="11"/>
        <v>0</v>
      </c>
      <c r="W35" s="24">
        <f t="shared" si="7"/>
        <v>0</v>
      </c>
    </row>
    <row r="36" spans="1:23" ht="24.75" customHeight="1">
      <c r="A36" s="13" t="s">
        <v>37</v>
      </c>
      <c r="B36" s="14"/>
      <c r="C36" s="42" t="s">
        <v>38</v>
      </c>
      <c r="D36" s="30">
        <f aca="true" t="shared" si="12" ref="D36:W36">SUM(D$37:D$40)</f>
        <v>13075418.46</v>
      </c>
      <c r="E36" s="29">
        <f t="shared" si="12"/>
        <v>41141000</v>
      </c>
      <c r="F36" s="30">
        <f t="shared" si="12"/>
        <v>455736.7799999999</v>
      </c>
      <c r="G36" s="30">
        <v>15537794.57</v>
      </c>
      <c r="H36" s="30">
        <f t="shared" si="12"/>
        <v>8035625.11</v>
      </c>
      <c r="I36" s="30">
        <v>256092.42</v>
      </c>
      <c r="J36" s="30">
        <f t="shared" si="12"/>
        <v>872137.7</v>
      </c>
      <c r="K36" s="30">
        <v>897056.81</v>
      </c>
      <c r="L36" s="30">
        <f t="shared" si="12"/>
        <v>934038.84</v>
      </c>
      <c r="M36" s="30">
        <v>28961317.06</v>
      </c>
      <c r="N36" s="30">
        <f t="shared" si="12"/>
        <v>226604.07</v>
      </c>
      <c r="O36" s="30">
        <v>1035611.5</v>
      </c>
      <c r="P36" s="30">
        <f t="shared" si="12"/>
        <v>627034.3400000001</v>
      </c>
      <c r="Q36" s="30"/>
      <c r="R36" s="30">
        <f t="shared" si="12"/>
        <v>11151176.84</v>
      </c>
      <c r="S36" s="30">
        <f t="shared" si="12"/>
        <v>52799320.75000001</v>
      </c>
      <c r="T36" s="54">
        <f>IF(S36=0,0,IF(R36=0,0,(S36-R36)/R36*100))</f>
        <v>373.4865342696871</v>
      </c>
      <c r="U36" s="56">
        <f t="shared" si="9"/>
        <v>85.2835178783257</v>
      </c>
      <c r="V36" s="56">
        <f>S36/E36*100</f>
        <v>128.3374753895141</v>
      </c>
      <c r="W36" s="30">
        <f t="shared" si="12"/>
        <v>38119000</v>
      </c>
    </row>
    <row r="37" spans="1:23" ht="24.75" customHeight="1">
      <c r="A37" s="15" t="s">
        <v>37</v>
      </c>
      <c r="B37" s="16">
        <v>1</v>
      </c>
      <c r="C37" s="43" t="s">
        <v>39</v>
      </c>
      <c r="D37" s="64">
        <v>2112980.51</v>
      </c>
      <c r="E37" s="48">
        <v>0</v>
      </c>
      <c r="F37" s="58">
        <v>118406.4</v>
      </c>
      <c r="G37" s="58">
        <v>0</v>
      </c>
      <c r="H37" s="58">
        <v>234833.61</v>
      </c>
      <c r="I37" s="58">
        <v>861.15</v>
      </c>
      <c r="J37" s="58">
        <v>413972.27</v>
      </c>
      <c r="K37" s="58">
        <v>0</v>
      </c>
      <c r="L37" s="58">
        <v>218961.27</v>
      </c>
      <c r="M37" s="58">
        <v>0</v>
      </c>
      <c r="N37" s="58">
        <v>130211.06</v>
      </c>
      <c r="O37" s="58">
        <v>205469.36</v>
      </c>
      <c r="P37" s="58">
        <v>155480.67</v>
      </c>
      <c r="Q37" s="58">
        <v>0.1</v>
      </c>
      <c r="R37" s="23">
        <f aca="true" t="shared" si="13" ref="R37:S40">F37+H37+J37+L37+N37+P37</f>
        <v>1271865.28</v>
      </c>
      <c r="S37" s="23">
        <f t="shared" si="13"/>
        <v>206330.61</v>
      </c>
      <c r="T37" s="34">
        <f t="shared" si="4"/>
        <v>-83.77732191887492</v>
      </c>
      <c r="U37" s="34">
        <f t="shared" si="9"/>
        <v>60.19294896383119</v>
      </c>
      <c r="V37" s="34">
        <v>0</v>
      </c>
      <c r="W37" s="24">
        <f>FLOOR(S37*2,1000)+79000</f>
        <v>491000</v>
      </c>
    </row>
    <row r="38" spans="1:23" ht="24.75" customHeight="1">
      <c r="A38" s="15" t="s">
        <v>37</v>
      </c>
      <c r="B38" s="16">
        <v>2</v>
      </c>
      <c r="C38" s="43" t="s">
        <v>40</v>
      </c>
      <c r="D38" s="64">
        <v>1471624.86</v>
      </c>
      <c r="E38" s="48">
        <v>5923000</v>
      </c>
      <c r="F38" s="58">
        <v>157592.8</v>
      </c>
      <c r="G38" s="58">
        <v>214944</v>
      </c>
      <c r="H38" s="58">
        <v>559487.85</v>
      </c>
      <c r="I38" s="58">
        <v>0</v>
      </c>
      <c r="J38" s="50">
        <v>0</v>
      </c>
      <c r="K38" s="50">
        <v>689405.4</v>
      </c>
      <c r="L38" s="58">
        <v>178777.97</v>
      </c>
      <c r="M38" s="58">
        <v>0</v>
      </c>
      <c r="N38" s="50">
        <v>0</v>
      </c>
      <c r="O38" s="50">
        <v>299058.44</v>
      </c>
      <c r="P38" s="58">
        <v>196774.14</v>
      </c>
      <c r="Q38" s="58">
        <v>0</v>
      </c>
      <c r="R38" s="23">
        <f t="shared" si="13"/>
        <v>1092632.7599999998</v>
      </c>
      <c r="S38" s="23">
        <f t="shared" si="13"/>
        <v>1203407.84</v>
      </c>
      <c r="T38" s="34">
        <f t="shared" si="4"/>
        <v>10.138363414986783</v>
      </c>
      <c r="U38" s="34">
        <f t="shared" si="9"/>
        <v>74.24669083124891</v>
      </c>
      <c r="V38" s="34">
        <f>S38/E38*100</f>
        <v>20.317539084923183</v>
      </c>
      <c r="W38" s="24">
        <f>FLOOR(S38*2,1000)</f>
        <v>2406000</v>
      </c>
    </row>
    <row r="39" spans="1:23" ht="24.75" customHeight="1">
      <c r="A39" s="15" t="s">
        <v>37</v>
      </c>
      <c r="B39" s="16">
        <v>3</v>
      </c>
      <c r="C39" s="43" t="s">
        <v>41</v>
      </c>
      <c r="D39" s="64">
        <v>15239.88</v>
      </c>
      <c r="E39" s="48">
        <v>0</v>
      </c>
      <c r="F39" s="50">
        <v>0</v>
      </c>
      <c r="G39" s="50">
        <v>0</v>
      </c>
      <c r="H39" s="58">
        <v>13770</v>
      </c>
      <c r="I39" s="58">
        <v>0</v>
      </c>
      <c r="J39" s="50">
        <v>0</v>
      </c>
      <c r="K39" s="50">
        <v>1300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1950</v>
      </c>
      <c r="R39" s="23">
        <f t="shared" si="13"/>
        <v>13770</v>
      </c>
      <c r="S39" s="23">
        <f t="shared" si="13"/>
        <v>3250</v>
      </c>
      <c r="T39" s="34">
        <f t="shared" si="4"/>
        <v>-76.39796659404503</v>
      </c>
      <c r="U39" s="34">
        <f t="shared" si="9"/>
        <v>90.35504216568636</v>
      </c>
      <c r="V39" s="34">
        <v>0</v>
      </c>
      <c r="W39" s="24">
        <v>4000</v>
      </c>
    </row>
    <row r="40" spans="1:23" ht="24.75" customHeight="1">
      <c r="A40" s="15" t="s">
        <v>37</v>
      </c>
      <c r="B40" s="16">
        <v>9</v>
      </c>
      <c r="C40" s="43" t="s">
        <v>42</v>
      </c>
      <c r="D40" s="64">
        <v>9475573.21</v>
      </c>
      <c r="E40" s="48">
        <v>35218000</v>
      </c>
      <c r="F40" s="58">
        <v>179737.58</v>
      </c>
      <c r="G40" s="58">
        <v>15322850.57</v>
      </c>
      <c r="H40" s="58">
        <v>7227533.65</v>
      </c>
      <c r="I40" s="58">
        <v>255231.27</v>
      </c>
      <c r="J40" s="58">
        <v>458165.43</v>
      </c>
      <c r="K40" s="58">
        <v>206351.41</v>
      </c>
      <c r="L40" s="58">
        <v>536299.6</v>
      </c>
      <c r="M40" s="58">
        <v>28961317.06</v>
      </c>
      <c r="N40" s="58">
        <v>96393.01</v>
      </c>
      <c r="O40" s="58">
        <v>531083.7</v>
      </c>
      <c r="P40" s="58">
        <v>274779.53</v>
      </c>
      <c r="Q40" s="58">
        <v>6109498.29</v>
      </c>
      <c r="R40" s="23">
        <f t="shared" si="13"/>
        <v>8772908.799999999</v>
      </c>
      <c r="S40" s="23">
        <f t="shared" si="13"/>
        <v>51386332.300000004</v>
      </c>
      <c r="T40" s="34">
        <f>IF(S40=0,0,IF(R40=0,0,(S40-R40)/R40*100))</f>
        <v>485.73881789355903</v>
      </c>
      <c r="U40" s="34">
        <f t="shared" si="9"/>
        <v>92.5844653993233</v>
      </c>
      <c r="V40" s="34">
        <f>S40/E40*100</f>
        <v>145.90928587654042</v>
      </c>
      <c r="W40" s="24">
        <v>35218000</v>
      </c>
    </row>
    <row r="41" spans="1:23" ht="24.75" customHeight="1">
      <c r="A41" s="17">
        <v>6</v>
      </c>
      <c r="B41" s="18"/>
      <c r="C41" s="44" t="s">
        <v>43</v>
      </c>
      <c r="D41" s="30">
        <f aca="true" t="shared" si="14" ref="D41:W41">SUM(D$42:D$45)</f>
        <v>0</v>
      </c>
      <c r="E41" s="29">
        <f t="shared" si="14"/>
        <v>0</v>
      </c>
      <c r="F41" s="30">
        <f t="shared" si="14"/>
        <v>0</v>
      </c>
      <c r="G41" s="30">
        <v>0</v>
      </c>
      <c r="H41" s="30">
        <f t="shared" si="14"/>
        <v>0</v>
      </c>
      <c r="I41" s="30">
        <v>0</v>
      </c>
      <c r="J41" s="30">
        <f t="shared" si="14"/>
        <v>0</v>
      </c>
      <c r="K41" s="30">
        <v>0</v>
      </c>
      <c r="L41" s="30">
        <f t="shared" si="14"/>
        <v>0</v>
      </c>
      <c r="M41" s="30">
        <v>0</v>
      </c>
      <c r="N41" s="30">
        <f t="shared" si="14"/>
        <v>0</v>
      </c>
      <c r="O41" s="30">
        <v>0</v>
      </c>
      <c r="P41" s="30">
        <f t="shared" si="14"/>
        <v>0</v>
      </c>
      <c r="Q41" s="30"/>
      <c r="R41" s="30">
        <f t="shared" si="14"/>
        <v>0</v>
      </c>
      <c r="S41" s="30">
        <f t="shared" si="14"/>
        <v>0</v>
      </c>
      <c r="T41" s="54">
        <f t="shared" si="4"/>
        <v>0</v>
      </c>
      <c r="U41" s="56">
        <f t="shared" si="9"/>
        <v>0</v>
      </c>
      <c r="V41" s="56">
        <f t="shared" si="14"/>
        <v>0</v>
      </c>
      <c r="W41" s="30">
        <f t="shared" si="14"/>
        <v>0</v>
      </c>
    </row>
    <row r="42" spans="1:23" ht="24.75" customHeight="1">
      <c r="A42" s="11">
        <v>6</v>
      </c>
      <c r="B42" s="12">
        <v>1</v>
      </c>
      <c r="C42" s="45" t="s">
        <v>44</v>
      </c>
      <c r="D42" s="24"/>
      <c r="E42" s="3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57">
        <f t="shared" si="4"/>
        <v>0</v>
      </c>
      <c r="U42" s="34">
        <f t="shared" si="9"/>
        <v>0</v>
      </c>
      <c r="V42" s="34"/>
      <c r="W42" s="24"/>
    </row>
    <row r="43" spans="1:23" ht="24.75" customHeight="1">
      <c r="A43" s="11">
        <v>6</v>
      </c>
      <c r="B43" s="12">
        <v>2</v>
      </c>
      <c r="C43" s="45" t="s">
        <v>45</v>
      </c>
      <c r="D43" s="24"/>
      <c r="E43" s="3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7">
        <f t="shared" si="4"/>
        <v>0</v>
      </c>
      <c r="U43" s="34">
        <f t="shared" si="9"/>
        <v>0</v>
      </c>
      <c r="V43" s="34"/>
      <c r="W43" s="24"/>
    </row>
    <row r="44" spans="1:23" ht="24.75" customHeight="1">
      <c r="A44" s="11">
        <v>6</v>
      </c>
      <c r="B44" s="12">
        <v>3</v>
      </c>
      <c r="C44" s="45" t="s">
        <v>46</v>
      </c>
      <c r="D44" s="24"/>
      <c r="E44" s="3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7">
        <f t="shared" si="4"/>
        <v>0</v>
      </c>
      <c r="U44" s="34">
        <f t="shared" si="9"/>
        <v>0</v>
      </c>
      <c r="V44" s="34"/>
      <c r="W44" s="24"/>
    </row>
    <row r="45" spans="1:23" ht="24.75" customHeight="1">
      <c r="A45" s="11">
        <v>6</v>
      </c>
      <c r="B45" s="12">
        <v>9</v>
      </c>
      <c r="C45" s="45" t="s">
        <v>47</v>
      </c>
      <c r="D45" s="24"/>
      <c r="E45" s="3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57">
        <f t="shared" si="4"/>
        <v>0</v>
      </c>
      <c r="U45" s="34">
        <f t="shared" si="9"/>
        <v>0</v>
      </c>
      <c r="V45" s="34"/>
      <c r="W45" s="24"/>
    </row>
    <row r="46" spans="1:23" ht="24.75" customHeight="1">
      <c r="A46" s="17">
        <v>8</v>
      </c>
      <c r="B46" s="18"/>
      <c r="C46" s="44" t="s">
        <v>48</v>
      </c>
      <c r="D46" s="30">
        <f aca="true" t="shared" si="15" ref="D46:W46">SUM(D$47:D$48)</f>
        <v>0</v>
      </c>
      <c r="E46" s="29">
        <f t="shared" si="15"/>
        <v>0</v>
      </c>
      <c r="F46" s="30">
        <f t="shared" si="15"/>
        <v>0</v>
      </c>
      <c r="G46" s="30">
        <f t="shared" si="15"/>
        <v>0</v>
      </c>
      <c r="H46" s="30">
        <f t="shared" si="15"/>
        <v>0</v>
      </c>
      <c r="I46" s="30">
        <f t="shared" si="15"/>
        <v>0</v>
      </c>
      <c r="J46" s="30">
        <f t="shared" si="15"/>
        <v>0</v>
      </c>
      <c r="K46" s="30">
        <f t="shared" si="15"/>
        <v>0</v>
      </c>
      <c r="L46" s="30">
        <f t="shared" si="15"/>
        <v>0</v>
      </c>
      <c r="M46" s="30">
        <f t="shared" si="15"/>
        <v>0</v>
      </c>
      <c r="N46" s="30">
        <f t="shared" si="15"/>
        <v>0</v>
      </c>
      <c r="O46" s="30">
        <f t="shared" si="15"/>
        <v>0</v>
      </c>
      <c r="P46" s="30">
        <f t="shared" si="15"/>
        <v>0</v>
      </c>
      <c r="Q46" s="30">
        <f t="shared" si="15"/>
        <v>0</v>
      </c>
      <c r="R46" s="30">
        <f t="shared" si="15"/>
        <v>0</v>
      </c>
      <c r="S46" s="30">
        <f t="shared" si="15"/>
        <v>0</v>
      </c>
      <c r="T46" s="54">
        <f t="shared" si="4"/>
        <v>0</v>
      </c>
      <c r="U46" s="56">
        <f t="shared" si="9"/>
        <v>0</v>
      </c>
      <c r="V46" s="56">
        <f t="shared" si="15"/>
        <v>0</v>
      </c>
      <c r="W46" s="30">
        <f t="shared" si="15"/>
        <v>0</v>
      </c>
    </row>
    <row r="47" spans="1:23" ht="24.75" customHeight="1">
      <c r="A47" s="11">
        <v>8</v>
      </c>
      <c r="B47" s="19" t="s">
        <v>49</v>
      </c>
      <c r="C47" s="46" t="s">
        <v>50</v>
      </c>
      <c r="D47" s="24"/>
      <c r="E47" s="3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7">
        <f t="shared" si="4"/>
        <v>0</v>
      </c>
      <c r="U47" s="34">
        <f t="shared" si="9"/>
        <v>0</v>
      </c>
      <c r="V47" s="34"/>
      <c r="W47" s="24"/>
    </row>
    <row r="48" spans="1:23" ht="24.75" customHeight="1">
      <c r="A48" s="11">
        <v>8</v>
      </c>
      <c r="B48" s="19" t="s">
        <v>51</v>
      </c>
      <c r="C48" s="46" t="s">
        <v>52</v>
      </c>
      <c r="D48" s="24"/>
      <c r="E48" s="3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57">
        <f t="shared" si="4"/>
        <v>0</v>
      </c>
      <c r="U48" s="34">
        <f t="shared" si="9"/>
        <v>0</v>
      </c>
      <c r="V48" s="34"/>
      <c r="W48" s="24"/>
    </row>
    <row r="49" spans="1:23" ht="24.75" customHeight="1">
      <c r="A49" s="17" t="s">
        <v>53</v>
      </c>
      <c r="B49" s="18"/>
      <c r="C49" s="44" t="s">
        <v>54</v>
      </c>
      <c r="D49" s="30">
        <f aca="true" t="shared" si="16" ref="D49:W49">SUM(D$50:D$55)</f>
        <v>0</v>
      </c>
      <c r="E49" s="29">
        <f t="shared" si="16"/>
        <v>0</v>
      </c>
      <c r="F49" s="30">
        <f t="shared" si="16"/>
        <v>0</v>
      </c>
      <c r="G49" s="30">
        <f t="shared" si="16"/>
        <v>77967.7</v>
      </c>
      <c r="H49" s="30">
        <f t="shared" si="16"/>
        <v>35954.64</v>
      </c>
      <c r="I49" s="30">
        <f t="shared" si="16"/>
        <v>183149.04</v>
      </c>
      <c r="J49" s="30">
        <f t="shared" si="16"/>
        <v>74506.58</v>
      </c>
      <c r="K49" s="30">
        <f t="shared" si="16"/>
        <v>257774.97</v>
      </c>
      <c r="L49" s="30">
        <f t="shared" si="16"/>
        <v>0</v>
      </c>
      <c r="M49" s="30">
        <f t="shared" si="16"/>
        <v>99308.53</v>
      </c>
      <c r="N49" s="30">
        <f t="shared" si="16"/>
        <v>0</v>
      </c>
      <c r="O49" s="30">
        <f t="shared" si="16"/>
        <v>128340.55</v>
      </c>
      <c r="P49" s="30">
        <f t="shared" si="16"/>
        <v>18479.25</v>
      </c>
      <c r="Q49" s="30">
        <f t="shared" si="16"/>
        <v>36916.1</v>
      </c>
      <c r="R49" s="30">
        <f t="shared" si="16"/>
        <v>128940.47</v>
      </c>
      <c r="S49" s="30">
        <f>SUM(S$50:S$55)</f>
        <v>783456.89</v>
      </c>
      <c r="T49" s="54">
        <f>IF(S49=0,0,IF(R49=0,0,(S49-R49)/R49*100))</f>
        <v>507.6113186185842</v>
      </c>
      <c r="U49" s="56">
        <f>IF(R49=0,0,IF(D49=0,0,R49/D49*100))</f>
        <v>0</v>
      </c>
      <c r="V49" s="56">
        <v>0</v>
      </c>
      <c r="W49" s="30">
        <f t="shared" si="16"/>
        <v>1566000</v>
      </c>
    </row>
    <row r="50" spans="1:23" ht="24.75" customHeight="1">
      <c r="A50" s="20" t="s">
        <v>53</v>
      </c>
      <c r="B50" s="19">
        <v>1</v>
      </c>
      <c r="C50" s="47" t="s">
        <v>11</v>
      </c>
      <c r="D50" s="24">
        <v>0</v>
      </c>
      <c r="E50" s="31"/>
      <c r="F50" s="24">
        <v>0</v>
      </c>
      <c r="G50" s="24"/>
      <c r="H50" s="24">
        <v>0</v>
      </c>
      <c r="I50" s="24"/>
      <c r="J50" s="24">
        <v>0</v>
      </c>
      <c r="K50" s="24"/>
      <c r="L50" s="24">
        <v>0</v>
      </c>
      <c r="M50" s="24"/>
      <c r="N50" s="24">
        <v>0</v>
      </c>
      <c r="O50" s="24"/>
      <c r="P50" s="24">
        <v>0</v>
      </c>
      <c r="Q50" s="24"/>
      <c r="R50" s="23">
        <f aca="true" t="shared" si="17" ref="R50:S55">F50+H50+J50+L50+N50+P50</f>
        <v>0</v>
      </c>
      <c r="S50" s="23">
        <f t="shared" si="17"/>
        <v>0</v>
      </c>
      <c r="T50" s="34">
        <f t="shared" si="4"/>
        <v>0</v>
      </c>
      <c r="U50" s="34">
        <f t="shared" si="9"/>
        <v>0</v>
      </c>
      <c r="V50" s="34">
        <f aca="true" t="shared" si="18" ref="V50:V55">IF(S50=0,0,IF(E50=0,0,S50/E50*100))</f>
        <v>0</v>
      </c>
      <c r="W50" s="24">
        <f aca="true" t="shared" si="19" ref="W50:W55">FLOOR(S50*2,1000)</f>
        <v>0</v>
      </c>
    </row>
    <row r="51" spans="1:23" ht="24.75" customHeight="1">
      <c r="A51" s="20" t="s">
        <v>53</v>
      </c>
      <c r="B51" s="19">
        <v>2</v>
      </c>
      <c r="C51" s="41" t="s">
        <v>20</v>
      </c>
      <c r="D51" s="24">
        <v>0</v>
      </c>
      <c r="E51" s="31"/>
      <c r="F51" s="24">
        <v>0</v>
      </c>
      <c r="G51" s="24"/>
      <c r="H51" s="24">
        <v>0</v>
      </c>
      <c r="I51" s="24"/>
      <c r="J51" s="24">
        <v>0</v>
      </c>
      <c r="K51" s="24"/>
      <c r="L51" s="24">
        <v>0</v>
      </c>
      <c r="M51" s="24"/>
      <c r="N51" s="24">
        <v>0</v>
      </c>
      <c r="O51" s="24"/>
      <c r="P51" s="24">
        <v>0</v>
      </c>
      <c r="Q51" s="24"/>
      <c r="R51" s="23">
        <f>F51+H51+J51+L51+N51+P51</f>
        <v>0</v>
      </c>
      <c r="S51" s="23">
        <f t="shared" si="17"/>
        <v>0</v>
      </c>
      <c r="T51" s="34">
        <f t="shared" si="4"/>
        <v>0</v>
      </c>
      <c r="U51" s="34">
        <f t="shared" si="9"/>
        <v>0</v>
      </c>
      <c r="V51" s="34">
        <f t="shared" si="18"/>
        <v>0</v>
      </c>
      <c r="W51" s="24">
        <f t="shared" si="19"/>
        <v>0</v>
      </c>
    </row>
    <row r="52" spans="1:23" ht="24.75" customHeight="1">
      <c r="A52" s="20" t="s">
        <v>53</v>
      </c>
      <c r="B52" s="19">
        <v>3</v>
      </c>
      <c r="C52" s="41" t="s">
        <v>22</v>
      </c>
      <c r="D52" s="24">
        <v>0</v>
      </c>
      <c r="E52" s="31"/>
      <c r="F52" s="24">
        <v>0</v>
      </c>
      <c r="G52" s="24">
        <v>77967.7</v>
      </c>
      <c r="H52" s="24">
        <v>35954.64</v>
      </c>
      <c r="I52" s="24">
        <v>183149.04</v>
      </c>
      <c r="J52" s="24">
        <v>74506.58</v>
      </c>
      <c r="K52" s="24">
        <v>257774.97</v>
      </c>
      <c r="L52" s="24">
        <v>0</v>
      </c>
      <c r="M52" s="24">
        <v>99308.53</v>
      </c>
      <c r="N52" s="24">
        <v>0</v>
      </c>
      <c r="O52" s="24">
        <v>128340.55</v>
      </c>
      <c r="P52" s="24">
        <v>18479.25</v>
      </c>
      <c r="Q52" s="24">
        <v>36916.1</v>
      </c>
      <c r="R52" s="23">
        <f t="shared" si="17"/>
        <v>128940.47</v>
      </c>
      <c r="S52" s="23">
        <f t="shared" si="17"/>
        <v>783456.89</v>
      </c>
      <c r="T52" s="34">
        <f t="shared" si="4"/>
        <v>507.6113186185842</v>
      </c>
      <c r="U52" s="34">
        <v>0</v>
      </c>
      <c r="V52" s="34">
        <v>0</v>
      </c>
      <c r="W52" s="24">
        <f>FLOOR(S52*2,1000)</f>
        <v>1566000</v>
      </c>
    </row>
    <row r="53" spans="1:23" ht="24.75" customHeight="1">
      <c r="A53" s="20" t="s">
        <v>53</v>
      </c>
      <c r="B53" s="19">
        <v>4</v>
      </c>
      <c r="C53" s="41" t="s">
        <v>30</v>
      </c>
      <c r="D53" s="24">
        <v>0</v>
      </c>
      <c r="E53" s="31"/>
      <c r="F53" s="24">
        <v>0</v>
      </c>
      <c r="G53" s="24"/>
      <c r="H53" s="24">
        <v>0</v>
      </c>
      <c r="I53" s="24"/>
      <c r="J53" s="24">
        <v>0</v>
      </c>
      <c r="K53" s="24"/>
      <c r="L53" s="24">
        <v>0</v>
      </c>
      <c r="M53" s="24"/>
      <c r="N53" s="24">
        <v>0</v>
      </c>
      <c r="O53" s="24"/>
      <c r="P53" s="24">
        <v>0</v>
      </c>
      <c r="Q53" s="24"/>
      <c r="R53" s="23">
        <f t="shared" si="17"/>
        <v>0</v>
      </c>
      <c r="S53" s="23">
        <f t="shared" si="17"/>
        <v>0</v>
      </c>
      <c r="T53" s="34">
        <f t="shared" si="4"/>
        <v>0</v>
      </c>
      <c r="U53" s="34">
        <f t="shared" si="9"/>
        <v>0</v>
      </c>
      <c r="V53" s="34">
        <f t="shared" si="18"/>
        <v>0</v>
      </c>
      <c r="W53" s="24">
        <f t="shared" si="19"/>
        <v>0</v>
      </c>
    </row>
    <row r="54" spans="1:23" s="4" customFormat="1" ht="24.75" customHeight="1">
      <c r="A54" s="20" t="s">
        <v>53</v>
      </c>
      <c r="B54" s="19">
        <v>5</v>
      </c>
      <c r="C54" s="41" t="s">
        <v>38</v>
      </c>
      <c r="D54" s="24">
        <v>0</v>
      </c>
      <c r="E54" s="31"/>
      <c r="F54" s="24">
        <v>0</v>
      </c>
      <c r="G54" s="24"/>
      <c r="H54" s="24">
        <v>0</v>
      </c>
      <c r="I54" s="24"/>
      <c r="J54" s="24">
        <v>0</v>
      </c>
      <c r="K54" s="24"/>
      <c r="L54" s="24">
        <v>0</v>
      </c>
      <c r="M54" s="24"/>
      <c r="N54" s="24">
        <v>0</v>
      </c>
      <c r="O54" s="24"/>
      <c r="P54" s="24">
        <v>0</v>
      </c>
      <c r="Q54" s="24"/>
      <c r="R54" s="23">
        <f t="shared" si="17"/>
        <v>0</v>
      </c>
      <c r="S54" s="23">
        <v>0</v>
      </c>
      <c r="T54" s="34">
        <f t="shared" si="4"/>
        <v>0</v>
      </c>
      <c r="U54" s="34">
        <f t="shared" si="9"/>
        <v>0</v>
      </c>
      <c r="V54" s="34">
        <v>0</v>
      </c>
      <c r="W54" s="24">
        <v>0</v>
      </c>
    </row>
    <row r="55" spans="1:23" ht="24.75" customHeight="1" thickBot="1">
      <c r="A55" s="20" t="s">
        <v>53</v>
      </c>
      <c r="B55" s="19">
        <v>6</v>
      </c>
      <c r="C55" s="41" t="s">
        <v>43</v>
      </c>
      <c r="D55" s="65">
        <v>0</v>
      </c>
      <c r="E55" s="31"/>
      <c r="F55" s="24">
        <v>0</v>
      </c>
      <c r="G55" s="24"/>
      <c r="H55" s="24">
        <v>0</v>
      </c>
      <c r="I55" s="24"/>
      <c r="J55" s="24">
        <v>0</v>
      </c>
      <c r="K55" s="24"/>
      <c r="L55" s="24">
        <v>0</v>
      </c>
      <c r="M55" s="24"/>
      <c r="N55" s="24">
        <v>0</v>
      </c>
      <c r="O55" s="24"/>
      <c r="P55" s="24">
        <v>0</v>
      </c>
      <c r="Q55" s="24"/>
      <c r="R55" s="23">
        <f t="shared" si="17"/>
        <v>0</v>
      </c>
      <c r="S55" s="23">
        <f t="shared" si="17"/>
        <v>0</v>
      </c>
      <c r="T55" s="34">
        <f t="shared" si="4"/>
        <v>0</v>
      </c>
      <c r="U55" s="34">
        <f t="shared" si="9"/>
        <v>0</v>
      </c>
      <c r="V55" s="34">
        <f t="shared" si="18"/>
        <v>0</v>
      </c>
      <c r="W55" s="24">
        <f t="shared" si="19"/>
        <v>0</v>
      </c>
    </row>
    <row r="56" spans="3:12" ht="24.75" customHeight="1">
      <c r="C56" s="70" t="s">
        <v>66</v>
      </c>
      <c r="D56" s="70"/>
      <c r="E56" s="71"/>
      <c r="F56" s="71"/>
      <c r="G56" s="71"/>
      <c r="H56" s="71"/>
      <c r="I56" s="71"/>
      <c r="J56" s="71"/>
      <c r="K56" s="71"/>
      <c r="L56" s="71"/>
    </row>
    <row r="57" spans="3:13" ht="24.75" customHeight="1">
      <c r="C57" s="72" t="s">
        <v>67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</row>
  </sheetData>
  <sheetProtection/>
  <mergeCells count="16">
    <mergeCell ref="C57:M57"/>
    <mergeCell ref="C1:U1"/>
    <mergeCell ref="C3:C4"/>
    <mergeCell ref="D3:D4"/>
    <mergeCell ref="E3:E4"/>
    <mergeCell ref="F3:G3"/>
    <mergeCell ref="H3:I3"/>
    <mergeCell ref="J3:K3"/>
    <mergeCell ref="P3:Q3"/>
    <mergeCell ref="R3:S3"/>
    <mergeCell ref="L3:M3"/>
    <mergeCell ref="N3:O3"/>
    <mergeCell ref="W3:W4"/>
    <mergeCell ref="T3:T4"/>
    <mergeCell ref="U3:V3"/>
    <mergeCell ref="C56:L56"/>
  </mergeCells>
  <printOptions/>
  <pageMargins left="1.97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Murat Ozturk</cp:lastModifiedBy>
  <cp:lastPrinted>2021-07-05T12:15:41Z</cp:lastPrinted>
  <dcterms:created xsi:type="dcterms:W3CDTF">2006-02-08T13:34:16Z</dcterms:created>
  <dcterms:modified xsi:type="dcterms:W3CDTF">2021-08-05T10:41:41Z</dcterms:modified>
  <cp:category/>
  <cp:version/>
  <cp:contentType/>
  <cp:contentStatus/>
</cp:coreProperties>
</file>