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Sayfa1" sheetId="1" r:id="rId1"/>
  </sheets>
  <definedNames>
    <definedName name="BaslaSatir">'Sayfa1'!$A$19</definedName>
    <definedName name="ButceYil">'Sayfa1'!$B$10</definedName>
    <definedName name="FormatSatir">'Sayfa1'!$A$4</definedName>
    <definedName name="KurAd">'Sayfa1'!$B$12</definedName>
    <definedName name="KurKod">'Sayfa1'!$B$11</definedName>
    <definedName name="ToplamFormatSatir">'Sayfa1'!$A$2</definedName>
    <definedName name="ToplamSatir">'Sayfa1'!#REF!</definedName>
  </definedNames>
  <calcPr fullCalcOnLoad="1"/>
</workbook>
</file>

<file path=xl/sharedStrings.xml><?xml version="1.0" encoding="utf-8"?>
<sst xmlns="http://schemas.openxmlformats.org/spreadsheetml/2006/main" count="161" uniqueCount="34">
  <si>
    <t/>
  </si>
  <si>
    <t>Kurum Kod:</t>
  </si>
  <si>
    <t>Yıl:</t>
  </si>
  <si>
    <t>Kurum Ad:</t>
  </si>
  <si>
    <t>ŞUBAT</t>
  </si>
  <si>
    <t>MART</t>
  </si>
  <si>
    <t>NİSAN</t>
  </si>
  <si>
    <t>MAYIS</t>
  </si>
  <si>
    <t>HAZİRAN</t>
  </si>
  <si>
    <t>PROGRAMLAR TOPLAMI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</si>
  <si>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</si>
  <si>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</si>
  <si>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</si>
  <si>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</si>
  <si>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</si>
  <si>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</si>
  <si>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</si>
  <si>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</si>
  <si>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</si>
  <si>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EK- 3 PROGRAM SINIFLANDIRMASINA GÖRE BÜTÇE GİDERLERİNİN GELİŞİMİ</t>
  </si>
  <si>
    <t>0409</t>
  </si>
  <si>
    <t xml:space="preserve">MARMARA ÜNİVERSİTESİ </t>
  </si>
  <si>
    <t>ARAŞTIRMA, GELİŞTİRME VE YENİLİK</t>
  </si>
  <si>
    <t>ARAŞTIRMA ALTYAPILARI</t>
  </si>
  <si>
    <t>YÜKSEKÖĞRETİMDE BİLİMSEL ARAŞTIRMA VE GELİŞTİRME</t>
  </si>
  <si>
    <t>TEDAVİ EDİCİ SAĞLIK</t>
  </si>
  <si>
    <t>TEDAVİ HİZMETLERİ</t>
  </si>
  <si>
    <t>YÜKSEKÖĞRETİM</t>
  </si>
  <si>
    <t>ÖĞRETİM ELEMANLARINA SAĞLANAN BURS VE DESTEKLER</t>
  </si>
  <si>
    <t>ÖN LİSANS EĞİTİMİ, LİSANS EĞİTİMİ VE LİSANSÜSTÜ EĞİTİM</t>
  </si>
  <si>
    <t>YÜKSEKÖĞRETİMDE ÖĞRENCİ YAŞAMI</t>
  </si>
  <si>
    <t>YÖNETİM VE DESTEK PROGRAMI</t>
  </si>
  <si>
    <t>TEFTİŞ, DENETİM VE DANIŞMANLIK HİZMETLERİ</t>
  </si>
  <si>
    <t>ÜST YÖNETİM, İDARİ VE MALİ HİZMETLER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</si>
</sst>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1" fontId="6" fillId="0" borderId="0" xfId="62" applyNumberFormat="1" applyFont="1" applyAlignment="1">
      <alignment vertical="center"/>
      <protection/>
    </xf>
    <xf numFmtId="3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14" xfId="0" applyNumberFormat="1" applyFont="1" applyBorder="1" applyAlignment="1">
      <alignment wrapText="1"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1"/>
    </xf>
    <xf numFmtId="3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3" fontId="7" fillId="33" borderId="14" xfId="0" applyNumberFormat="1" applyFont="1" applyFill="1" applyBorder="1" applyAlignment="1">
      <alignment horizontal="right"/>
    </xf>
    <xf numFmtId="4" fontId="7" fillId="33" borderId="18" xfId="0" applyNumberFormat="1" applyFont="1" applyFill="1" applyBorder="1" applyAlignment="1" applyProtection="1">
      <alignment horizontal="right" vertical="center" wrapText="1"/>
      <protection/>
    </xf>
    <xf numFmtId="4" fontId="7" fillId="33" borderId="19" xfId="0" applyNumberFormat="1" applyFont="1" applyFill="1" applyBorder="1" applyAlignment="1" applyProtection="1">
      <alignment horizontal="right" vertical="center" wrapText="1"/>
      <protection/>
    </xf>
    <xf numFmtId="49" fontId="7" fillId="33" borderId="14" xfId="0" applyNumberFormat="1" applyFont="1" applyFill="1" applyBorder="1" applyAlignment="1">
      <alignment wrapText="1"/>
    </xf>
    <xf numFmtId="3" fontId="7" fillId="33" borderId="11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85" zoomScaleNormal="85" zoomScalePageLayoutView="0" workbookViewId="0" topLeftCell="A15">
      <selection activeCell="G18" sqref="G18"/>
    </sheetView>
  </sheetViews>
  <sheetFormatPr defaultColWidth="9.00390625" defaultRowHeight="13.5" customHeight="1"/>
  <cols>
    <col min="1" max="1" width="41.00390625" style="4" customWidth="1"/>
    <col min="2" max="2" width="19.75390625" style="9" customWidth="1"/>
    <col min="3" max="3" width="22.75390625" style="9" customWidth="1"/>
    <col min="4" max="18" width="14.625" style="9" customWidth="1"/>
    <col min="19" max="27" width="14.625" style="4" customWidth="1"/>
    <col min="28" max="29" width="9.125" style="4" customWidth="1"/>
    <col min="30" max="30" width="8.625" style="4" customWidth="1"/>
    <col min="31" max="31" width="20.75390625" style="4" customWidth="1"/>
    <col min="32" max="16384" width="9.125" style="4" customWidth="1"/>
  </cols>
  <sheetData>
    <row r="1" spans="1:18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</row>
    <row r="2" spans="1:31" ht="15" hidden="1" thickBot="1">
      <c r="A2" s="14" t="s">
        <v>9</v>
      </c>
      <c r="B2" s="12">
        <v>0</v>
      </c>
      <c r="C2" s="12">
        <v>0</v>
      </c>
      <c r="D2" s="12">
        <v>0</v>
      </c>
      <c r="E2" s="12">
        <v>0</v>
      </c>
      <c r="F2" s="12"/>
      <c r="G2" s="12"/>
      <c r="H2" s="12">
        <f>IF(F2=0,0,F2-D2)</f>
        <v>0</v>
      </c>
      <c r="I2" s="12">
        <f>IF(G2=0,0,G2-E2)</f>
        <v>0</v>
      </c>
      <c r="J2" s="12"/>
      <c r="K2" s="12"/>
      <c r="L2" s="12">
        <f>IF(J2=0,0,J2-F2)</f>
        <v>0</v>
      </c>
      <c r="M2" s="12">
        <f>IF(K2=0,0,K2-G2)</f>
        <v>0</v>
      </c>
      <c r="N2" s="12"/>
      <c r="O2" s="12"/>
      <c r="P2" s="12">
        <f>IF(N2=0,0,N2-J2)</f>
        <v>0</v>
      </c>
      <c r="Q2" s="12">
        <f>IF(O2=0,0,O2-K2)</f>
        <v>0</v>
      </c>
      <c r="R2" s="12"/>
      <c r="S2" s="12"/>
      <c r="T2" s="12">
        <f>IF(R2=0,0,R2-N2)</f>
        <v>0</v>
      </c>
      <c r="U2" s="12">
        <f>IF(S2=0,0,S2-O2)</f>
        <v>0</v>
      </c>
      <c r="V2" s="12"/>
      <c r="W2" s="12"/>
      <c r="X2" s="12">
        <f>IF(V2=0,0,V2-R2)</f>
        <v>0</v>
      </c>
      <c r="Y2" s="12">
        <f>IF(W2=0,0,W2-S2)</f>
        <v>0</v>
      </c>
      <c r="Z2" s="12">
        <f>D2+H2+L2+P2+T2+X2</f>
        <v>0</v>
      </c>
      <c r="AA2" s="12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2">
        <v>-1</v>
      </c>
    </row>
    <row r="3" spans="1:24" ht="12.75" customHeight="1" hidden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s="10" customFormat="1" ht="14.25" hidden="1">
      <c r="A4" s="22"/>
      <c r="B4" s="18">
        <v>0</v>
      </c>
      <c r="C4" s="18">
        <v>0</v>
      </c>
      <c r="D4" s="18">
        <v>0</v>
      </c>
      <c r="E4" s="18">
        <v>0</v>
      </c>
      <c r="F4" s="18"/>
      <c r="G4" s="18"/>
      <c r="H4" s="18">
        <f aca="true" t="shared" si="0" ref="H4:I6">IF(F4=0,0,F4-D4)</f>
        <v>0</v>
      </c>
      <c r="I4" s="18">
        <f t="shared" si="0"/>
        <v>0</v>
      </c>
      <c r="J4" s="18"/>
      <c r="K4" s="18"/>
      <c r="L4" s="18">
        <f aca="true" t="shared" si="1" ref="L4:M6">IF(J4=0,0,J4-F4)</f>
        <v>0</v>
      </c>
      <c r="M4" s="18">
        <f t="shared" si="1"/>
        <v>0</v>
      </c>
      <c r="N4" s="18"/>
      <c r="O4" s="18"/>
      <c r="P4" s="18">
        <f aca="true" t="shared" si="2" ref="P4:Q6">IF(N4=0,0,N4-J4)</f>
        <v>0</v>
      </c>
      <c r="Q4" s="18">
        <f t="shared" si="2"/>
        <v>0</v>
      </c>
      <c r="R4" s="18"/>
      <c r="S4" s="18"/>
      <c r="T4" s="18">
        <f aca="true" t="shared" si="3" ref="T4:U6">IF(R4=0,0,R4-N4)</f>
        <v>0</v>
      </c>
      <c r="U4" s="18">
        <f t="shared" si="3"/>
        <v>0</v>
      </c>
      <c r="V4" s="18"/>
      <c r="W4" s="18"/>
      <c r="X4" s="18">
        <f aca="true" t="shared" si="4" ref="X4:Y6">IF(V4=0,0,V4-R4)</f>
        <v>0</v>
      </c>
      <c r="Y4" s="18">
        <f t="shared" si="4"/>
        <v>0</v>
      </c>
      <c r="Z4" s="18">
        <f aca="true" t="shared" si="5" ref="Z4:AA6">D4+H4+L4+P4+T4+X4</f>
        <v>0</v>
      </c>
      <c r="AA4" s="18">
        <f t="shared" si="5"/>
        <v>0</v>
      </c>
      <c r="AB4" s="23">
        <f>IF(AA4=0,0,IF(Z4=0,0,(AA4-Z4)/Z4*100))</f>
        <v>0</v>
      </c>
      <c r="AC4" s="24">
        <f aca="true" t="shared" si="6" ref="AC4:AD6">IF(Z4=0,0,IF(B4=0,0,Z4/B4*100))</f>
        <v>0</v>
      </c>
      <c r="AD4" s="24">
        <f t="shared" si="6"/>
        <v>0</v>
      </c>
      <c r="AE4" s="18">
        <v>-1</v>
      </c>
    </row>
    <row r="5" spans="1:31" ht="14.25" hidden="1">
      <c r="A5" s="26"/>
      <c r="B5" s="27">
        <v>0</v>
      </c>
      <c r="C5" s="27">
        <v>0</v>
      </c>
      <c r="D5" s="27">
        <v>0</v>
      </c>
      <c r="E5" s="27">
        <v>0</v>
      </c>
      <c r="F5" s="27"/>
      <c r="G5" s="27"/>
      <c r="H5" s="27">
        <f t="shared" si="0"/>
        <v>0</v>
      </c>
      <c r="I5" s="27">
        <f t="shared" si="0"/>
        <v>0</v>
      </c>
      <c r="J5" s="27"/>
      <c r="K5" s="27"/>
      <c r="L5" s="27">
        <f t="shared" si="1"/>
        <v>0</v>
      </c>
      <c r="M5" s="27">
        <f t="shared" si="1"/>
        <v>0</v>
      </c>
      <c r="N5" s="27"/>
      <c r="O5" s="27"/>
      <c r="P5" s="27">
        <f t="shared" si="2"/>
        <v>0</v>
      </c>
      <c r="Q5" s="27">
        <f t="shared" si="2"/>
        <v>0</v>
      </c>
      <c r="R5" s="27"/>
      <c r="S5" s="27"/>
      <c r="T5" s="27">
        <f t="shared" si="3"/>
        <v>0</v>
      </c>
      <c r="U5" s="27">
        <f t="shared" si="3"/>
        <v>0</v>
      </c>
      <c r="V5" s="27"/>
      <c r="W5" s="27"/>
      <c r="X5" s="27">
        <f t="shared" si="4"/>
        <v>0</v>
      </c>
      <c r="Y5" s="27">
        <f t="shared" si="4"/>
        <v>0</v>
      </c>
      <c r="Z5" s="27">
        <f t="shared" si="5"/>
        <v>0</v>
      </c>
      <c r="AA5" s="27">
        <f t="shared" si="5"/>
        <v>0</v>
      </c>
      <c r="AB5" s="28">
        <f>IF(AA5=0,0,IF(Z5=0,0,(AA5-Z5)/Z5*100))</f>
        <v>0</v>
      </c>
      <c r="AC5" s="29">
        <f t="shared" si="6"/>
        <v>0</v>
      </c>
      <c r="AD5" s="29">
        <f t="shared" si="6"/>
        <v>0</v>
      </c>
      <c r="AE5" s="27">
        <v>-1</v>
      </c>
    </row>
    <row r="6" spans="1:31" ht="14.25" hidden="1">
      <c r="A6" s="25"/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f t="shared" si="0"/>
        <v>0</v>
      </c>
      <c r="I6" s="19">
        <f t="shared" si="0"/>
        <v>0</v>
      </c>
      <c r="J6" s="19"/>
      <c r="K6" s="19"/>
      <c r="L6" s="19">
        <f t="shared" si="1"/>
        <v>0</v>
      </c>
      <c r="M6" s="19">
        <f t="shared" si="1"/>
        <v>0</v>
      </c>
      <c r="N6" s="19"/>
      <c r="O6" s="19"/>
      <c r="P6" s="19">
        <f t="shared" si="2"/>
        <v>0</v>
      </c>
      <c r="Q6" s="19">
        <f t="shared" si="2"/>
        <v>0</v>
      </c>
      <c r="R6" s="19"/>
      <c r="S6" s="19"/>
      <c r="T6" s="19">
        <f t="shared" si="3"/>
        <v>0</v>
      </c>
      <c r="U6" s="19">
        <f t="shared" si="3"/>
        <v>0</v>
      </c>
      <c r="V6" s="19"/>
      <c r="W6" s="19"/>
      <c r="X6" s="19">
        <f t="shared" si="4"/>
        <v>0</v>
      </c>
      <c r="Y6" s="19">
        <f t="shared" si="4"/>
        <v>0</v>
      </c>
      <c r="Z6" s="19">
        <f t="shared" si="5"/>
        <v>0</v>
      </c>
      <c r="AA6" s="19">
        <f t="shared" si="5"/>
        <v>0</v>
      </c>
      <c r="AB6" s="20">
        <f>IF(AA6=0,0,IF(Z6=0,0,(AA6-Z6)/Z6*100))</f>
        <v>0</v>
      </c>
      <c r="AC6" s="21">
        <f t="shared" si="6"/>
        <v>0</v>
      </c>
      <c r="AD6" s="21">
        <f t="shared" si="6"/>
        <v>0</v>
      </c>
      <c r="AE6" s="19">
        <v>-1</v>
      </c>
    </row>
    <row r="7" spans="1:18" ht="12.75" customHeight="1" hidden="1">
      <c r="A7" s="1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hidden="1">
      <c r="A9" s="5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</row>
    <row r="10" spans="1:18" ht="15.75" customHeight="1" hidden="1">
      <c r="A10" s="3" t="s">
        <v>2</v>
      </c>
      <c r="B10" s="13">
        <v>2022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</row>
    <row r="11" spans="1:18" ht="14.25" hidden="1">
      <c r="A11" s="7" t="s">
        <v>1</v>
      </c>
      <c r="B11" s="8" t="s">
        <v>20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</row>
    <row r="12" spans="1:2" ht="14.25" hidden="1">
      <c r="A12" s="4" t="s">
        <v>3</v>
      </c>
      <c r="B12" s="9" t="s">
        <v>21</v>
      </c>
    </row>
    <row r="13" ht="14.25" hidden="1"/>
    <row r="14" ht="13.5" customHeight="1" hidden="1"/>
    <row r="15" spans="1:31" ht="22.5" customHeight="1">
      <c r="A15" s="40" t="s">
        <v>19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16" ht="17.25" customHeight="1" thickBo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1" ht="39" customHeight="1">
      <c r="A17" s="38" t="str">
        <f>KurAd</f>
        <v>MARMARA ÜNİVERSİTESİ </v>
      </c>
      <c r="B17" s="38" t="str">
        <f>ButceYil-1&amp;" "&amp;"GERÇEKLEŞME TOPLAMI"</f>
        <v>2021 GERÇEKLEŞME TOPLAMI</v>
      </c>
      <c r="C17" s="38" t="str">
        <f>ButceYil&amp;" "&amp;"BAŞLANGIÇ ÖDENEĞİ"</f>
        <v>2022 BAŞLANGIÇ ÖDENEĞİ</v>
      </c>
      <c r="D17" s="38" t="s">
        <v>10</v>
      </c>
      <c r="E17" s="38" t="s">
        <v>0</v>
      </c>
      <c r="F17" s="38" t="s">
        <v>4</v>
      </c>
      <c r="G17" s="38" t="s">
        <v>0</v>
      </c>
      <c r="H17" s="38" t="s">
        <v>11</v>
      </c>
      <c r="I17" s="38" t="s">
        <v>0</v>
      </c>
      <c r="J17" s="38" t="s">
        <v>5</v>
      </c>
      <c r="K17" s="38" t="s">
        <v>0</v>
      </c>
      <c r="L17" s="38" t="s">
        <v>12</v>
      </c>
      <c r="M17" s="38" t="s">
        <v>0</v>
      </c>
      <c r="N17" s="38" t="s">
        <v>6</v>
      </c>
      <c r="O17" s="38" t="s">
        <v>0</v>
      </c>
      <c r="P17" s="38" t="s">
        <v>13</v>
      </c>
      <c r="Q17" s="38" t="s">
        <v>0</v>
      </c>
      <c r="R17" s="38" t="s">
        <v>7</v>
      </c>
      <c r="S17" s="38" t="s">
        <v>0</v>
      </c>
      <c r="T17" s="38" t="s">
        <v>14</v>
      </c>
      <c r="U17" s="38" t="s">
        <v>0</v>
      </c>
      <c r="V17" s="38" t="s">
        <v>8</v>
      </c>
      <c r="W17" s="38" t="s">
        <v>0</v>
      </c>
      <c r="X17" s="38" t="s">
        <v>15</v>
      </c>
      <c r="Y17" s="38" t="s">
        <v>0</v>
      </c>
      <c r="Z17" s="38" t="s">
        <v>16</v>
      </c>
      <c r="AA17" s="38" t="s">
        <v>0</v>
      </c>
      <c r="AB17" s="38" t="s">
        <v>17</v>
      </c>
      <c r="AC17" s="38" t="s">
        <v>18</v>
      </c>
      <c r="AD17" s="38" t="s">
        <v>0</v>
      </c>
      <c r="AE17" s="38" t="str">
        <f>ButceYil&amp;" "&amp;"YILSONU GERÇEKLEŞME TAHMİNİ"</f>
        <v>2022 YILSONU GERÇEKLEŞME TAHMİNİ</v>
      </c>
    </row>
    <row r="18" spans="1:31" ht="39" customHeight="1" thickBot="1">
      <c r="A18" s="39" t="s">
        <v>0</v>
      </c>
      <c r="B18" s="39" t="s">
        <v>0</v>
      </c>
      <c r="C18" s="39" t="s">
        <v>0</v>
      </c>
      <c r="D18" s="11">
        <f>ButceYil-1</f>
        <v>2021</v>
      </c>
      <c r="E18" s="11">
        <f>ButceYil</f>
        <v>2022</v>
      </c>
      <c r="F18" s="11">
        <f>ButceYil-1</f>
        <v>2021</v>
      </c>
      <c r="G18" s="11">
        <f>ButceYil</f>
        <v>2022</v>
      </c>
      <c r="H18" s="11">
        <f>ButceYil-1</f>
        <v>2021</v>
      </c>
      <c r="I18" s="11">
        <f>ButceYil</f>
        <v>2022</v>
      </c>
      <c r="J18" s="11">
        <f>ButceYil-1</f>
        <v>2021</v>
      </c>
      <c r="K18" s="11">
        <f>ButceYil</f>
        <v>2022</v>
      </c>
      <c r="L18" s="11">
        <f>ButceYil-1</f>
        <v>2021</v>
      </c>
      <c r="M18" s="11">
        <f>ButceYil</f>
        <v>2022</v>
      </c>
      <c r="N18" s="11">
        <f>ButceYil-1</f>
        <v>2021</v>
      </c>
      <c r="O18" s="11">
        <f>ButceYil</f>
        <v>2022</v>
      </c>
      <c r="P18" s="11">
        <f>ButceYil-1</f>
        <v>2021</v>
      </c>
      <c r="Q18" s="11">
        <f>ButceYil</f>
        <v>2022</v>
      </c>
      <c r="R18" s="11">
        <f>ButceYil-1</f>
        <v>2021</v>
      </c>
      <c r="S18" s="11">
        <f>ButceYil</f>
        <v>2022</v>
      </c>
      <c r="T18" s="11">
        <f>ButceYil-1</f>
        <v>2021</v>
      </c>
      <c r="U18" s="11">
        <f>ButceYil</f>
        <v>2022</v>
      </c>
      <c r="V18" s="11">
        <f>ButceYil-1</f>
        <v>2021</v>
      </c>
      <c r="W18" s="11">
        <f>ButceYil</f>
        <v>2022</v>
      </c>
      <c r="X18" s="11">
        <f>ButceYil-1</f>
        <v>2021</v>
      </c>
      <c r="Y18" s="11">
        <f>ButceYil</f>
        <v>2022</v>
      </c>
      <c r="Z18" s="11">
        <f>ButceYil-1</f>
        <v>2021</v>
      </c>
      <c r="AA18" s="11">
        <f>ButceYil</f>
        <v>2022</v>
      </c>
      <c r="AB18" s="39" t="s">
        <v>0</v>
      </c>
      <c r="AC18" s="11">
        <f>ButceYil-1</f>
        <v>2021</v>
      </c>
      <c r="AD18" s="11">
        <f>ButceYil</f>
        <v>2022</v>
      </c>
      <c r="AE18" s="39" t="s">
        <v>0</v>
      </c>
    </row>
    <row r="19" spans="1:31" ht="24.75" customHeight="1">
      <c r="A19" s="33" t="s">
        <v>22</v>
      </c>
      <c r="B19" s="30">
        <v>7132931.49</v>
      </c>
      <c r="C19" s="30">
        <v>10624000</v>
      </c>
      <c r="D19" s="30">
        <v>0</v>
      </c>
      <c r="E19" s="30">
        <v>0</v>
      </c>
      <c r="F19" s="30">
        <v>0</v>
      </c>
      <c r="G19" s="30">
        <v>0</v>
      </c>
      <c r="H19" s="30">
        <f aca="true" t="shared" si="7" ref="H19:H31">IF(F19=0,0,F19-D19)</f>
        <v>0</v>
      </c>
      <c r="I19" s="30">
        <f aca="true" t="shared" si="8" ref="I19:I31">IF(G19=0,0,G19-E19)</f>
        <v>0</v>
      </c>
      <c r="J19" s="30">
        <v>0</v>
      </c>
      <c r="K19" s="30">
        <v>0</v>
      </c>
      <c r="L19" s="30">
        <f aca="true" t="shared" si="9" ref="L19:L31">IF(J19=0,0,J19-F19)</f>
        <v>0</v>
      </c>
      <c r="M19" s="30">
        <f aca="true" t="shared" si="10" ref="M19:M31">IF(K19=0,0,K19-G19)</f>
        <v>0</v>
      </c>
      <c r="N19" s="30">
        <v>0</v>
      </c>
      <c r="O19" s="30">
        <v>2988000</v>
      </c>
      <c r="P19" s="30">
        <f aca="true" t="shared" si="11" ref="P19:P31">IF(N19=0,0,N19-J19)</f>
        <v>0</v>
      </c>
      <c r="Q19" s="30">
        <f aca="true" t="shared" si="12" ref="Q19:Q31">IF(O19=0,0,O19-K19)</f>
        <v>2988000</v>
      </c>
      <c r="R19" s="30">
        <v>0</v>
      </c>
      <c r="S19" s="30">
        <v>2988000</v>
      </c>
      <c r="T19" s="30">
        <f aca="true" t="shared" si="13" ref="T19:T31">IF(R19=0,0,R19-N19)</f>
        <v>0</v>
      </c>
      <c r="U19" s="30">
        <f aca="true" t="shared" si="14" ref="U19:U31">IF(S19=0,0,S19-O19)</f>
        <v>0</v>
      </c>
      <c r="V19" s="30">
        <v>0</v>
      </c>
      <c r="W19" s="30">
        <v>5789617.01</v>
      </c>
      <c r="X19" s="30">
        <f aca="true" t="shared" si="15" ref="X19:X31">IF(V19=0,0,V19-R19)</f>
        <v>0</v>
      </c>
      <c r="Y19" s="30">
        <f aca="true" t="shared" si="16" ref="Y19:Y31">IF(W19=0,0,W19-S19)</f>
        <v>2801617.01</v>
      </c>
      <c r="Z19" s="30">
        <f aca="true" t="shared" si="17" ref="Z19:Z31">D19+H19+L19+P19+T19+X19</f>
        <v>0</v>
      </c>
      <c r="AA19" s="30">
        <f aca="true" t="shared" si="18" ref="AA19:AA31">E19+I19+M19+Q19+U19+Y19</f>
        <v>5789617.01</v>
      </c>
      <c r="AB19" s="31">
        <f aca="true" t="shared" si="19" ref="AB19:AB31">IF(AA19=0,0,IF(Z19=0,0,(AA19-Z19)/Z19*100))</f>
        <v>0</v>
      </c>
      <c r="AC19" s="32">
        <f aca="true" t="shared" si="20" ref="AC19:AC31">IF(Z19=0,0,IF(B19=0,0,Z19/B19*100))</f>
        <v>0</v>
      </c>
      <c r="AD19" s="32">
        <f aca="true" t="shared" si="21" ref="AD19:AD31">IF(AA19=0,0,IF(C19=0,0,AA19/C19*100))</f>
        <v>54.495642036897586</v>
      </c>
      <c r="AE19" s="30">
        <v>10624000</v>
      </c>
    </row>
    <row r="20" spans="1:31" ht="24.75" customHeight="1">
      <c r="A20" s="26" t="s">
        <v>23</v>
      </c>
      <c r="B20" s="27">
        <v>0</v>
      </c>
      <c r="C20" s="27">
        <v>21000</v>
      </c>
      <c r="D20" s="27">
        <v>0</v>
      </c>
      <c r="E20" s="27">
        <v>0</v>
      </c>
      <c r="F20" s="27">
        <v>0</v>
      </c>
      <c r="G20" s="27">
        <v>0</v>
      </c>
      <c r="H20" s="27">
        <f t="shared" si="7"/>
        <v>0</v>
      </c>
      <c r="I20" s="27">
        <f t="shared" si="8"/>
        <v>0</v>
      </c>
      <c r="J20" s="27">
        <v>0</v>
      </c>
      <c r="K20" s="27">
        <v>0</v>
      </c>
      <c r="L20" s="27">
        <f t="shared" si="9"/>
        <v>0</v>
      </c>
      <c r="M20" s="27">
        <f t="shared" si="10"/>
        <v>0</v>
      </c>
      <c r="N20" s="27">
        <v>0</v>
      </c>
      <c r="O20" s="27">
        <v>0</v>
      </c>
      <c r="P20" s="27">
        <f t="shared" si="11"/>
        <v>0</v>
      </c>
      <c r="Q20" s="27">
        <f t="shared" si="12"/>
        <v>0</v>
      </c>
      <c r="R20" s="27">
        <v>0</v>
      </c>
      <c r="S20" s="27">
        <v>0</v>
      </c>
      <c r="T20" s="27">
        <f t="shared" si="13"/>
        <v>0</v>
      </c>
      <c r="U20" s="27">
        <f t="shared" si="14"/>
        <v>0</v>
      </c>
      <c r="V20" s="27">
        <v>0</v>
      </c>
      <c r="W20" s="27">
        <v>0</v>
      </c>
      <c r="X20" s="27">
        <f t="shared" si="15"/>
        <v>0</v>
      </c>
      <c r="Y20" s="27">
        <f t="shared" si="16"/>
        <v>0</v>
      </c>
      <c r="Z20" s="27">
        <f t="shared" si="17"/>
        <v>0</v>
      </c>
      <c r="AA20" s="27">
        <f t="shared" si="18"/>
        <v>0</v>
      </c>
      <c r="AB20" s="28">
        <f t="shared" si="19"/>
        <v>0</v>
      </c>
      <c r="AC20" s="29">
        <f t="shared" si="20"/>
        <v>0</v>
      </c>
      <c r="AD20" s="29">
        <f t="shared" si="21"/>
        <v>0</v>
      </c>
      <c r="AE20" s="27">
        <v>21000</v>
      </c>
    </row>
    <row r="21" spans="1:31" ht="41.25" customHeight="1">
      <c r="A21" s="26" t="s">
        <v>24</v>
      </c>
      <c r="B21" s="27">
        <v>7132931.49</v>
      </c>
      <c r="C21" s="27">
        <v>10603000</v>
      </c>
      <c r="D21" s="27">
        <v>0</v>
      </c>
      <c r="E21" s="27">
        <v>0</v>
      </c>
      <c r="F21" s="27">
        <v>0</v>
      </c>
      <c r="G21" s="27">
        <v>0</v>
      </c>
      <c r="H21" s="27">
        <f t="shared" si="7"/>
        <v>0</v>
      </c>
      <c r="I21" s="27">
        <f t="shared" si="8"/>
        <v>0</v>
      </c>
      <c r="J21" s="27">
        <v>0</v>
      </c>
      <c r="K21" s="27">
        <v>0</v>
      </c>
      <c r="L21" s="27">
        <f t="shared" si="9"/>
        <v>0</v>
      </c>
      <c r="M21" s="27">
        <f t="shared" si="10"/>
        <v>0</v>
      </c>
      <c r="N21" s="27">
        <v>0</v>
      </c>
      <c r="O21" s="27">
        <v>2988000</v>
      </c>
      <c r="P21" s="27">
        <f t="shared" si="11"/>
        <v>0</v>
      </c>
      <c r="Q21" s="27">
        <f t="shared" si="12"/>
        <v>2988000</v>
      </c>
      <c r="R21" s="27">
        <v>0</v>
      </c>
      <c r="S21" s="27">
        <v>2988000</v>
      </c>
      <c r="T21" s="27">
        <f t="shared" si="13"/>
        <v>0</v>
      </c>
      <c r="U21" s="27">
        <f t="shared" si="14"/>
        <v>0</v>
      </c>
      <c r="V21" s="27">
        <v>0</v>
      </c>
      <c r="W21" s="27">
        <v>5789617.01</v>
      </c>
      <c r="X21" s="27">
        <f t="shared" si="15"/>
        <v>0</v>
      </c>
      <c r="Y21" s="27">
        <f t="shared" si="16"/>
        <v>2801617.01</v>
      </c>
      <c r="Z21" s="27">
        <f t="shared" si="17"/>
        <v>0</v>
      </c>
      <c r="AA21" s="27">
        <f t="shared" si="18"/>
        <v>5789617.01</v>
      </c>
      <c r="AB21" s="28">
        <f t="shared" si="19"/>
        <v>0</v>
      </c>
      <c r="AC21" s="29">
        <f t="shared" si="20"/>
        <v>0</v>
      </c>
      <c r="AD21" s="29">
        <f t="shared" si="21"/>
        <v>54.603574554371406</v>
      </c>
      <c r="AE21" s="27">
        <v>10603000</v>
      </c>
    </row>
    <row r="22" spans="1:31" ht="24.75" customHeight="1">
      <c r="A22" s="33" t="s">
        <v>25</v>
      </c>
      <c r="B22" s="30">
        <v>19015798.4</v>
      </c>
      <c r="C22" s="30">
        <v>30575000</v>
      </c>
      <c r="D22" s="30">
        <v>2188092.48</v>
      </c>
      <c r="E22" s="30">
        <v>2764746.47</v>
      </c>
      <c r="F22" s="30">
        <v>3782841.44</v>
      </c>
      <c r="G22" s="30">
        <v>5173342.2</v>
      </c>
      <c r="H22" s="30">
        <f t="shared" si="7"/>
        <v>1594748.96</v>
      </c>
      <c r="I22" s="30">
        <f t="shared" si="8"/>
        <v>2408595.73</v>
      </c>
      <c r="J22" s="30">
        <v>5590167.15</v>
      </c>
      <c r="K22" s="30">
        <v>7478144.19</v>
      </c>
      <c r="L22" s="30">
        <f t="shared" si="9"/>
        <v>1807325.7100000004</v>
      </c>
      <c r="M22" s="30">
        <f t="shared" si="10"/>
        <v>2304801.99</v>
      </c>
      <c r="N22" s="30">
        <v>7186284.97</v>
      </c>
      <c r="O22" s="30">
        <v>9519164.96</v>
      </c>
      <c r="P22" s="30">
        <f t="shared" si="11"/>
        <v>1596117.8199999994</v>
      </c>
      <c r="Q22" s="30">
        <f t="shared" si="12"/>
        <v>2041020.7700000005</v>
      </c>
      <c r="R22" s="30">
        <v>8771275.19</v>
      </c>
      <c r="S22" s="30">
        <v>11488863.94</v>
      </c>
      <c r="T22" s="30">
        <f t="shared" si="13"/>
        <v>1584990.2199999997</v>
      </c>
      <c r="U22" s="30">
        <f t="shared" si="14"/>
        <v>1969698.9799999986</v>
      </c>
      <c r="V22" s="30">
        <v>10224217.07</v>
      </c>
      <c r="W22" s="30">
        <v>13927440.55</v>
      </c>
      <c r="X22" s="30">
        <f t="shared" si="15"/>
        <v>1452941.8800000008</v>
      </c>
      <c r="Y22" s="30">
        <f t="shared" si="16"/>
        <v>2438576.6100000013</v>
      </c>
      <c r="Z22" s="30">
        <f t="shared" si="17"/>
        <v>10224217.07</v>
      </c>
      <c r="AA22" s="30">
        <f t="shared" si="18"/>
        <v>13927440.55</v>
      </c>
      <c r="AB22" s="31">
        <f t="shared" si="19"/>
        <v>36.22011792830608</v>
      </c>
      <c r="AC22" s="32">
        <f t="shared" si="20"/>
        <v>53.76696184368468</v>
      </c>
      <c r="AD22" s="32">
        <f t="shared" si="21"/>
        <v>45.55172706459526</v>
      </c>
      <c r="AE22" s="30">
        <v>36349000</v>
      </c>
    </row>
    <row r="23" spans="1:31" ht="24.75" customHeight="1">
      <c r="A23" s="26" t="s">
        <v>26</v>
      </c>
      <c r="B23" s="27">
        <v>19015798.4</v>
      </c>
      <c r="C23" s="27">
        <v>30575000</v>
      </c>
      <c r="D23" s="27">
        <v>2188092.48</v>
      </c>
      <c r="E23" s="27">
        <v>2764746.47</v>
      </c>
      <c r="F23" s="27">
        <v>3782841.44</v>
      </c>
      <c r="G23" s="27">
        <v>5173342.2</v>
      </c>
      <c r="H23" s="27">
        <f t="shared" si="7"/>
        <v>1594748.96</v>
      </c>
      <c r="I23" s="27">
        <f t="shared" si="8"/>
        <v>2408595.73</v>
      </c>
      <c r="J23" s="27">
        <v>5590167.15</v>
      </c>
      <c r="K23" s="27">
        <v>7478144.19</v>
      </c>
      <c r="L23" s="27">
        <f t="shared" si="9"/>
        <v>1807325.7100000004</v>
      </c>
      <c r="M23" s="27">
        <f t="shared" si="10"/>
        <v>2304801.99</v>
      </c>
      <c r="N23" s="27">
        <v>7186284.97</v>
      </c>
      <c r="O23" s="27">
        <v>9519164.96</v>
      </c>
      <c r="P23" s="27">
        <f t="shared" si="11"/>
        <v>1596117.8199999994</v>
      </c>
      <c r="Q23" s="27">
        <f t="shared" si="12"/>
        <v>2041020.7700000005</v>
      </c>
      <c r="R23" s="27">
        <v>8771275.19</v>
      </c>
      <c r="S23" s="27">
        <v>11488863.94</v>
      </c>
      <c r="T23" s="27">
        <f t="shared" si="13"/>
        <v>1584990.2199999997</v>
      </c>
      <c r="U23" s="27">
        <f t="shared" si="14"/>
        <v>1969698.9799999986</v>
      </c>
      <c r="V23" s="27">
        <v>10224217.07</v>
      </c>
      <c r="W23" s="27">
        <v>13927440.55</v>
      </c>
      <c r="X23" s="27">
        <f t="shared" si="15"/>
        <v>1452941.8800000008</v>
      </c>
      <c r="Y23" s="27">
        <f t="shared" si="16"/>
        <v>2438576.6100000013</v>
      </c>
      <c r="Z23" s="27">
        <f t="shared" si="17"/>
        <v>10224217.07</v>
      </c>
      <c r="AA23" s="27">
        <f t="shared" si="18"/>
        <v>13927440.55</v>
      </c>
      <c r="AB23" s="28">
        <f t="shared" si="19"/>
        <v>36.22011792830608</v>
      </c>
      <c r="AC23" s="29">
        <f t="shared" si="20"/>
        <v>53.76696184368468</v>
      </c>
      <c r="AD23" s="29">
        <f t="shared" si="21"/>
        <v>45.55172706459526</v>
      </c>
      <c r="AE23" s="27">
        <v>36349000</v>
      </c>
    </row>
    <row r="24" spans="1:31" ht="27" customHeight="1">
      <c r="A24" s="33" t="s">
        <v>27</v>
      </c>
      <c r="B24" s="30">
        <v>715128629.34</v>
      </c>
      <c r="C24" s="30">
        <v>862696000</v>
      </c>
      <c r="D24" s="30">
        <v>65057927.059999995</v>
      </c>
      <c r="E24" s="30">
        <v>87026976.55999999</v>
      </c>
      <c r="F24" s="30">
        <v>113811559.09</v>
      </c>
      <c r="G24" s="30">
        <v>174395199.21</v>
      </c>
      <c r="H24" s="30">
        <f t="shared" si="7"/>
        <v>48753632.03000001</v>
      </c>
      <c r="I24" s="30">
        <f t="shared" si="8"/>
        <v>87368222.65000002</v>
      </c>
      <c r="J24" s="30">
        <v>166595854.78</v>
      </c>
      <c r="K24" s="30">
        <v>262973250.58999997</v>
      </c>
      <c r="L24" s="30">
        <f t="shared" si="9"/>
        <v>52784295.69</v>
      </c>
      <c r="M24" s="30">
        <f t="shared" si="10"/>
        <v>88578051.37999997</v>
      </c>
      <c r="N24" s="30">
        <v>216834143.92999998</v>
      </c>
      <c r="O24" s="30">
        <v>354691840.59</v>
      </c>
      <c r="P24" s="30">
        <f t="shared" si="11"/>
        <v>50238289.149999976</v>
      </c>
      <c r="Q24" s="30">
        <f t="shared" si="12"/>
        <v>91718590</v>
      </c>
      <c r="R24" s="30">
        <v>271364460.5</v>
      </c>
      <c r="S24" s="30">
        <v>440906187.21000004</v>
      </c>
      <c r="T24" s="30">
        <f t="shared" si="13"/>
        <v>54530316.57000002</v>
      </c>
      <c r="U24" s="30">
        <f t="shared" si="14"/>
        <v>86214346.62000006</v>
      </c>
      <c r="V24" s="30">
        <v>326915882.36</v>
      </c>
      <c r="W24" s="30">
        <v>536070721.54</v>
      </c>
      <c r="X24" s="30">
        <f t="shared" si="15"/>
        <v>55551421.860000014</v>
      </c>
      <c r="Y24" s="30">
        <f t="shared" si="16"/>
        <v>95164534.32999998</v>
      </c>
      <c r="Z24" s="30">
        <f t="shared" si="17"/>
        <v>326915882.36</v>
      </c>
      <c r="AA24" s="30">
        <f t="shared" si="18"/>
        <v>536070721.54</v>
      </c>
      <c r="AB24" s="31">
        <f t="shared" si="19"/>
        <v>63.978182298796526</v>
      </c>
      <c r="AC24" s="32">
        <f t="shared" si="20"/>
        <v>45.71427697723614</v>
      </c>
      <c r="AD24" s="32">
        <f t="shared" si="21"/>
        <v>62.139006271038696</v>
      </c>
      <c r="AE24" s="30">
        <f>AE25+AE26+AE27</f>
        <v>1405152000</v>
      </c>
    </row>
    <row r="25" spans="1:31" ht="42.75" customHeight="1">
      <c r="A25" s="26" t="s">
        <v>28</v>
      </c>
      <c r="B25" s="27">
        <v>77851.82</v>
      </c>
      <c r="C25" s="27">
        <v>0</v>
      </c>
      <c r="D25" s="27">
        <v>0</v>
      </c>
      <c r="E25" s="27">
        <v>4500</v>
      </c>
      <c r="F25" s="27">
        <v>0</v>
      </c>
      <c r="G25" s="27">
        <v>13654.8</v>
      </c>
      <c r="H25" s="27">
        <f t="shared" si="7"/>
        <v>0</v>
      </c>
      <c r="I25" s="27">
        <f t="shared" si="8"/>
        <v>9154.8</v>
      </c>
      <c r="J25" s="27">
        <v>12998.48</v>
      </c>
      <c r="K25" s="27">
        <v>39879.41</v>
      </c>
      <c r="L25" s="27">
        <f t="shared" si="9"/>
        <v>12998.48</v>
      </c>
      <c r="M25" s="27">
        <f t="shared" si="10"/>
        <v>26224.610000000004</v>
      </c>
      <c r="N25" s="27">
        <v>26536.12</v>
      </c>
      <c r="O25" s="27">
        <v>67380.56</v>
      </c>
      <c r="P25" s="27">
        <f t="shared" si="11"/>
        <v>13537.64</v>
      </c>
      <c r="Q25" s="27">
        <f t="shared" si="12"/>
        <v>27501.149999999994</v>
      </c>
      <c r="R25" s="27">
        <v>26536.12</v>
      </c>
      <c r="S25" s="27">
        <v>74037.42</v>
      </c>
      <c r="T25" s="27">
        <f t="shared" si="13"/>
        <v>0</v>
      </c>
      <c r="U25" s="27">
        <f t="shared" si="14"/>
        <v>6656.860000000001</v>
      </c>
      <c r="V25" s="27">
        <v>36280.35</v>
      </c>
      <c r="W25" s="27">
        <v>83536.54</v>
      </c>
      <c r="X25" s="27">
        <f t="shared" si="15"/>
        <v>9744.23</v>
      </c>
      <c r="Y25" s="27">
        <f t="shared" si="16"/>
        <v>9499.119999999995</v>
      </c>
      <c r="Z25" s="27">
        <f t="shared" si="17"/>
        <v>36280.35</v>
      </c>
      <c r="AA25" s="27">
        <f t="shared" si="18"/>
        <v>83536.54</v>
      </c>
      <c r="AB25" s="28">
        <f t="shared" si="19"/>
        <v>130.25285037217117</v>
      </c>
      <c r="AC25" s="29">
        <f t="shared" si="20"/>
        <v>46.60180070292512</v>
      </c>
      <c r="AD25" s="29">
        <f t="shared" si="21"/>
        <v>0</v>
      </c>
      <c r="AE25" s="27">
        <v>180000</v>
      </c>
    </row>
    <row r="26" spans="1:31" ht="33.75" customHeight="1">
      <c r="A26" s="26" t="s">
        <v>29</v>
      </c>
      <c r="B26" s="27">
        <v>697587912.18</v>
      </c>
      <c r="C26" s="27">
        <v>827979000</v>
      </c>
      <c r="D26" s="27">
        <v>64450658.58</v>
      </c>
      <c r="E26" s="27">
        <v>86087326.57</v>
      </c>
      <c r="F26" s="27">
        <v>112709223.37</v>
      </c>
      <c r="G26" s="27">
        <v>170364813.73</v>
      </c>
      <c r="H26" s="27">
        <f t="shared" si="7"/>
        <v>48258564.79000001</v>
      </c>
      <c r="I26" s="27">
        <f t="shared" si="8"/>
        <v>84277487.16</v>
      </c>
      <c r="J26" s="27">
        <v>164896533.69</v>
      </c>
      <c r="K26" s="27">
        <v>251252013.17</v>
      </c>
      <c r="L26" s="27">
        <f t="shared" si="9"/>
        <v>52187310.31999999</v>
      </c>
      <c r="M26" s="27">
        <f t="shared" si="10"/>
        <v>80887199.44</v>
      </c>
      <c r="N26" s="27">
        <v>214570440.39</v>
      </c>
      <c r="O26" s="27">
        <v>339431650.51</v>
      </c>
      <c r="P26" s="27">
        <f t="shared" si="11"/>
        <v>49673906.69999999</v>
      </c>
      <c r="Q26" s="27">
        <f t="shared" si="12"/>
        <v>88179637.34</v>
      </c>
      <c r="R26" s="27">
        <v>268294809.93</v>
      </c>
      <c r="S26" s="27">
        <v>423644108.49</v>
      </c>
      <c r="T26" s="27">
        <f t="shared" si="13"/>
        <v>53724369.54000002</v>
      </c>
      <c r="U26" s="27">
        <f t="shared" si="14"/>
        <v>84212457.98000002</v>
      </c>
      <c r="V26" s="27">
        <v>322842221.02</v>
      </c>
      <c r="W26" s="27">
        <v>514154150.42</v>
      </c>
      <c r="X26" s="27">
        <f t="shared" si="15"/>
        <v>54547411.089999974</v>
      </c>
      <c r="Y26" s="27">
        <f t="shared" si="16"/>
        <v>90510041.93</v>
      </c>
      <c r="Z26" s="27">
        <f t="shared" si="17"/>
        <v>322842221.02</v>
      </c>
      <c r="AA26" s="27">
        <f t="shared" si="18"/>
        <v>514154150.42</v>
      </c>
      <c r="AB26" s="28">
        <f t="shared" si="19"/>
        <v>59.258646157111</v>
      </c>
      <c r="AC26" s="29">
        <f t="shared" si="20"/>
        <v>46.27979002834218</v>
      </c>
      <c r="AD26" s="29">
        <f t="shared" si="21"/>
        <v>62.09748682273343</v>
      </c>
      <c r="AE26" s="27">
        <v>1352000000</v>
      </c>
    </row>
    <row r="27" spans="1:31" ht="24.75" customHeight="1">
      <c r="A27" s="26" t="s">
        <v>30</v>
      </c>
      <c r="B27" s="27">
        <v>17462865.34</v>
      </c>
      <c r="C27" s="27">
        <v>34717000</v>
      </c>
      <c r="D27" s="27">
        <v>607268.48</v>
      </c>
      <c r="E27" s="27">
        <v>935149.99</v>
      </c>
      <c r="F27" s="27">
        <v>1102335.72</v>
      </c>
      <c r="G27" s="27">
        <v>4016730.68</v>
      </c>
      <c r="H27" s="27">
        <f t="shared" si="7"/>
        <v>495067.24</v>
      </c>
      <c r="I27" s="27">
        <f t="shared" si="8"/>
        <v>3081580.6900000004</v>
      </c>
      <c r="J27" s="27">
        <v>1686322.61</v>
      </c>
      <c r="K27" s="27">
        <v>11681358.01</v>
      </c>
      <c r="L27" s="27">
        <f t="shared" si="9"/>
        <v>583986.8900000001</v>
      </c>
      <c r="M27" s="27">
        <f t="shared" si="10"/>
        <v>7664627.33</v>
      </c>
      <c r="N27" s="27">
        <v>2237167.42</v>
      </c>
      <c r="O27" s="27">
        <v>15192809.52</v>
      </c>
      <c r="P27" s="27">
        <f t="shared" si="11"/>
        <v>550844.8099999998</v>
      </c>
      <c r="Q27" s="27">
        <f t="shared" si="12"/>
        <v>3511451.51</v>
      </c>
      <c r="R27" s="27">
        <v>3043114.45</v>
      </c>
      <c r="S27" s="27">
        <v>17188041.3</v>
      </c>
      <c r="T27" s="27">
        <f t="shared" si="13"/>
        <v>805947.0300000003</v>
      </c>
      <c r="U27" s="27">
        <f t="shared" si="14"/>
        <v>1995231.7800000012</v>
      </c>
      <c r="V27" s="27">
        <v>4037380.99</v>
      </c>
      <c r="W27" s="27">
        <v>21833034.58</v>
      </c>
      <c r="X27" s="27">
        <f t="shared" si="15"/>
        <v>994266.54</v>
      </c>
      <c r="Y27" s="27">
        <f t="shared" si="16"/>
        <v>4644993.2799999975</v>
      </c>
      <c r="Z27" s="27">
        <f t="shared" si="17"/>
        <v>4037380.99</v>
      </c>
      <c r="AA27" s="27">
        <f t="shared" si="18"/>
        <v>21833034.580000002</v>
      </c>
      <c r="AB27" s="28">
        <f t="shared" si="19"/>
        <v>440.77221431609314</v>
      </c>
      <c r="AC27" s="29">
        <f t="shared" si="20"/>
        <v>23.11980829830988</v>
      </c>
      <c r="AD27" s="29">
        <f t="shared" si="21"/>
        <v>62.888598035544554</v>
      </c>
      <c r="AE27" s="27">
        <v>52972000</v>
      </c>
    </row>
    <row r="28" spans="1:31" ht="24.75" customHeight="1">
      <c r="A28" s="33" t="s">
        <v>31</v>
      </c>
      <c r="B28" s="30">
        <v>400698962.99</v>
      </c>
      <c r="C28" s="30">
        <v>111947000</v>
      </c>
      <c r="D28" s="30">
        <v>4735000.949999999</v>
      </c>
      <c r="E28" s="30">
        <v>5797139.38</v>
      </c>
      <c r="F28" s="30">
        <v>10668843.11</v>
      </c>
      <c r="G28" s="30">
        <v>17236797.830000002</v>
      </c>
      <c r="H28" s="30">
        <f t="shared" si="7"/>
        <v>5933842.16</v>
      </c>
      <c r="I28" s="30">
        <f t="shared" si="8"/>
        <v>11439658.450000003</v>
      </c>
      <c r="J28" s="30">
        <v>16623268.600000001</v>
      </c>
      <c r="K28" s="30">
        <v>27143279.94</v>
      </c>
      <c r="L28" s="30">
        <f t="shared" si="9"/>
        <v>5954425.490000002</v>
      </c>
      <c r="M28" s="30">
        <f t="shared" si="10"/>
        <v>9906482.11</v>
      </c>
      <c r="N28" s="30">
        <v>31129789.369999997</v>
      </c>
      <c r="O28" s="30">
        <v>36833258.989999995</v>
      </c>
      <c r="P28" s="30">
        <f t="shared" si="11"/>
        <v>14506520.769999996</v>
      </c>
      <c r="Q28" s="30">
        <f t="shared" si="12"/>
        <v>9689979.049999993</v>
      </c>
      <c r="R28" s="30">
        <v>36776846.87</v>
      </c>
      <c r="S28" s="30">
        <v>46728772.78</v>
      </c>
      <c r="T28" s="30">
        <f t="shared" si="13"/>
        <v>5647057.5</v>
      </c>
      <c r="U28" s="30">
        <f t="shared" si="14"/>
        <v>9895513.790000007</v>
      </c>
      <c r="V28" s="30">
        <v>42462375.12</v>
      </c>
      <c r="W28" s="30">
        <v>86627879.56</v>
      </c>
      <c r="X28" s="30">
        <f t="shared" si="15"/>
        <v>5685528.25</v>
      </c>
      <c r="Y28" s="30">
        <f t="shared" si="16"/>
        <v>39899106.78</v>
      </c>
      <c r="Z28" s="30">
        <f t="shared" si="17"/>
        <v>42462375.12</v>
      </c>
      <c r="AA28" s="30">
        <f t="shared" si="18"/>
        <v>86627879.56</v>
      </c>
      <c r="AB28" s="31">
        <f t="shared" si="19"/>
        <v>104.01091393306878</v>
      </c>
      <c r="AC28" s="32">
        <f t="shared" si="20"/>
        <v>10.597076369538721</v>
      </c>
      <c r="AD28" s="32">
        <f t="shared" si="21"/>
        <v>77.38293974827374</v>
      </c>
      <c r="AE28" s="30">
        <f>AE29+AE30</f>
        <v>227531000</v>
      </c>
    </row>
    <row r="29" spans="1:31" ht="42.75" customHeight="1">
      <c r="A29" s="26" t="s">
        <v>32</v>
      </c>
      <c r="B29" s="27">
        <v>2201500.77</v>
      </c>
      <c r="C29" s="27">
        <v>2198000</v>
      </c>
      <c r="D29" s="27">
        <v>263171.31</v>
      </c>
      <c r="E29" s="27">
        <v>256319.43</v>
      </c>
      <c r="F29" s="27">
        <v>449781.83</v>
      </c>
      <c r="G29" s="27">
        <v>598594.94</v>
      </c>
      <c r="H29" s="27">
        <f t="shared" si="7"/>
        <v>186610.52000000002</v>
      </c>
      <c r="I29" s="27">
        <f t="shared" si="8"/>
        <v>342275.50999999995</v>
      </c>
      <c r="J29" s="27">
        <v>617503.47</v>
      </c>
      <c r="K29" s="27">
        <v>1098436.62</v>
      </c>
      <c r="L29" s="27">
        <f t="shared" si="9"/>
        <v>167721.63999999996</v>
      </c>
      <c r="M29" s="27">
        <f t="shared" si="10"/>
        <v>499841.68000000017</v>
      </c>
      <c r="N29" s="27">
        <v>783797.47</v>
      </c>
      <c r="O29" s="27">
        <v>1366950.55</v>
      </c>
      <c r="P29" s="27">
        <f t="shared" si="11"/>
        <v>166294</v>
      </c>
      <c r="Q29" s="27">
        <f t="shared" si="12"/>
        <v>268513.92999999993</v>
      </c>
      <c r="R29" s="27">
        <v>959917.04</v>
      </c>
      <c r="S29" s="27">
        <v>1670197.49</v>
      </c>
      <c r="T29" s="27">
        <f t="shared" si="13"/>
        <v>176119.57000000007</v>
      </c>
      <c r="U29" s="27">
        <f t="shared" si="14"/>
        <v>303246.93999999994</v>
      </c>
      <c r="V29" s="27">
        <v>1119717.72</v>
      </c>
      <c r="W29" s="27">
        <v>1958202.2</v>
      </c>
      <c r="X29" s="27">
        <f t="shared" si="15"/>
        <v>159800.67999999993</v>
      </c>
      <c r="Y29" s="27">
        <f t="shared" si="16"/>
        <v>288004.70999999996</v>
      </c>
      <c r="Z29" s="27">
        <f t="shared" si="17"/>
        <v>1119717.72</v>
      </c>
      <c r="AA29" s="27">
        <f t="shared" si="18"/>
        <v>1958202.2</v>
      </c>
      <c r="AB29" s="28">
        <f t="shared" si="19"/>
        <v>74.88355904557802</v>
      </c>
      <c r="AC29" s="29">
        <f t="shared" si="20"/>
        <v>50.86156385945756</v>
      </c>
      <c r="AD29" s="29">
        <f t="shared" si="21"/>
        <v>89.09018198362148</v>
      </c>
      <c r="AE29" s="27">
        <v>5500000</v>
      </c>
    </row>
    <row r="30" spans="1:31" ht="38.25" customHeight="1">
      <c r="A30" s="26" t="s">
        <v>33</v>
      </c>
      <c r="B30" s="27">
        <v>398497462.22</v>
      </c>
      <c r="C30" s="27">
        <v>109749000</v>
      </c>
      <c r="D30" s="27">
        <v>4471829.64</v>
      </c>
      <c r="E30" s="27">
        <v>5540819.95</v>
      </c>
      <c r="F30" s="27">
        <v>10219061.28</v>
      </c>
      <c r="G30" s="27">
        <v>16638202.89</v>
      </c>
      <c r="H30" s="27">
        <f t="shared" si="7"/>
        <v>5747231.64</v>
      </c>
      <c r="I30" s="27">
        <f t="shared" si="8"/>
        <v>11097382.940000001</v>
      </c>
      <c r="J30" s="27">
        <v>16005765.13</v>
      </c>
      <c r="K30" s="27">
        <v>26044843.32</v>
      </c>
      <c r="L30" s="27">
        <f t="shared" si="9"/>
        <v>5786703.8500000015</v>
      </c>
      <c r="M30" s="27">
        <f t="shared" si="10"/>
        <v>9406640.43</v>
      </c>
      <c r="N30" s="27">
        <v>30345991.9</v>
      </c>
      <c r="O30" s="27">
        <v>35466308.44</v>
      </c>
      <c r="P30" s="27">
        <f t="shared" si="11"/>
        <v>14340226.769999998</v>
      </c>
      <c r="Q30" s="27">
        <f t="shared" si="12"/>
        <v>9421465.119999997</v>
      </c>
      <c r="R30" s="27">
        <v>35816929.83</v>
      </c>
      <c r="S30" s="27">
        <v>45058575.29</v>
      </c>
      <c r="T30" s="27">
        <f t="shared" si="13"/>
        <v>5470937.93</v>
      </c>
      <c r="U30" s="27">
        <f t="shared" si="14"/>
        <v>9592266.850000001</v>
      </c>
      <c r="V30" s="27">
        <v>41342657.4</v>
      </c>
      <c r="W30" s="27">
        <v>84669677.36</v>
      </c>
      <c r="X30" s="27">
        <f t="shared" si="15"/>
        <v>5525727.57</v>
      </c>
      <c r="Y30" s="27">
        <f t="shared" si="16"/>
        <v>39611102.07</v>
      </c>
      <c r="Z30" s="27">
        <f t="shared" si="17"/>
        <v>41342657.4</v>
      </c>
      <c r="AA30" s="27">
        <f t="shared" si="18"/>
        <v>84669677.36</v>
      </c>
      <c r="AB30" s="28">
        <f t="shared" si="19"/>
        <v>104.79979441282843</v>
      </c>
      <c r="AC30" s="29">
        <f t="shared" si="20"/>
        <v>10.374635052801365</v>
      </c>
      <c r="AD30" s="29">
        <f t="shared" si="21"/>
        <v>77.14847275146015</v>
      </c>
      <c r="AE30" s="27">
        <v>222031000</v>
      </c>
    </row>
    <row r="31" spans="1:31" ht="24.75" customHeight="1">
      <c r="A31" s="34" t="s">
        <v>9</v>
      </c>
      <c r="B31" s="35">
        <v>1141976322.22</v>
      </c>
      <c r="C31" s="35">
        <v>1015842000</v>
      </c>
      <c r="D31" s="35">
        <v>71981020.49</v>
      </c>
      <c r="E31" s="35">
        <v>95588862.40999998</v>
      </c>
      <c r="F31" s="35">
        <v>128263243.64</v>
      </c>
      <c r="G31" s="35">
        <v>196805339.24</v>
      </c>
      <c r="H31" s="35">
        <f t="shared" si="7"/>
        <v>56282223.150000006</v>
      </c>
      <c r="I31" s="35">
        <f t="shared" si="8"/>
        <v>101216476.83000003</v>
      </c>
      <c r="J31" s="35">
        <v>188809290.53</v>
      </c>
      <c r="K31" s="35">
        <v>297594674.71999997</v>
      </c>
      <c r="L31" s="35">
        <f t="shared" si="9"/>
        <v>60546046.89</v>
      </c>
      <c r="M31" s="35">
        <f t="shared" si="10"/>
        <v>100789335.47999996</v>
      </c>
      <c r="N31" s="35">
        <v>255150218.26999998</v>
      </c>
      <c r="O31" s="35">
        <v>404032264.53999996</v>
      </c>
      <c r="P31" s="35">
        <f t="shared" si="11"/>
        <v>66340927.73999998</v>
      </c>
      <c r="Q31" s="35">
        <f t="shared" si="12"/>
        <v>106437589.82</v>
      </c>
      <c r="R31" s="35">
        <v>316912582.56</v>
      </c>
      <c r="S31" s="35">
        <v>502111823.93000007</v>
      </c>
      <c r="T31" s="35">
        <f t="shared" si="13"/>
        <v>61762364.29000002</v>
      </c>
      <c r="U31" s="35">
        <f t="shared" si="14"/>
        <v>98079559.3900001</v>
      </c>
      <c r="V31" s="35">
        <v>379602474.55</v>
      </c>
      <c r="W31" s="35">
        <v>642415658.6600001</v>
      </c>
      <c r="X31" s="35">
        <f t="shared" si="15"/>
        <v>62689891.99000001</v>
      </c>
      <c r="Y31" s="35">
        <f t="shared" si="16"/>
        <v>140303834.73000002</v>
      </c>
      <c r="Z31" s="35">
        <f t="shared" si="17"/>
        <v>379602474.55</v>
      </c>
      <c r="AA31" s="35">
        <f t="shared" si="18"/>
        <v>642415658.6600001</v>
      </c>
      <c r="AB31" s="36">
        <f t="shared" si="19"/>
        <v>69.23379106565417</v>
      </c>
      <c r="AC31" s="37">
        <f t="shared" si="20"/>
        <v>33.24083583554985</v>
      </c>
      <c r="AD31" s="37">
        <f t="shared" si="21"/>
        <v>63.23972218711178</v>
      </c>
      <c r="AE31" s="35">
        <f>AE28+AE24+AE22+AE19</f>
        <v>1679656000</v>
      </c>
    </row>
    <row r="33" ht="13.5" customHeight="1">
      <c r="AE33" s="9"/>
    </row>
  </sheetData>
  <sheetProtection/>
  <mergeCells count="19">
    <mergeCell ref="A15:AE15"/>
    <mergeCell ref="A17:A18"/>
    <mergeCell ref="B17:B18"/>
    <mergeCell ref="C17:C18"/>
    <mergeCell ref="D17:E17"/>
    <mergeCell ref="F17:G17"/>
    <mergeCell ref="H17:I17"/>
    <mergeCell ref="J17:K17"/>
    <mergeCell ref="X17:Y17"/>
    <mergeCell ref="L17:M17"/>
    <mergeCell ref="Z17:AA17"/>
    <mergeCell ref="AB17:AB18"/>
    <mergeCell ref="AC17:AD17"/>
    <mergeCell ref="AE17:AE18"/>
    <mergeCell ref="N17:O17"/>
    <mergeCell ref="P17:Q17"/>
    <mergeCell ref="R17:S17"/>
    <mergeCell ref="T17:U17"/>
    <mergeCell ref="V17:W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30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Sinem Ayverdi</cp:lastModifiedBy>
  <cp:lastPrinted>2022-07-21T06:07:05Z</cp:lastPrinted>
  <dcterms:created xsi:type="dcterms:W3CDTF">2021-05-12T10:51:16Z</dcterms:created>
  <dcterms:modified xsi:type="dcterms:W3CDTF">2022-09-08T10:39:32Z</dcterms:modified>
  <cp:category/>
  <cp:version/>
  <cp:contentType/>
  <cp:contentStatus/>
</cp:coreProperties>
</file>