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Giderleri'!$A$1:$W$70</definedName>
  </definedNames>
  <calcPr fullCalcOnLoad="1"/>
</workbook>
</file>

<file path=xl/sharedStrings.xml><?xml version="1.0" encoding="utf-8"?>
<sst xmlns="http://schemas.openxmlformats.org/spreadsheetml/2006/main" count="91" uniqueCount="78">
  <si>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</si>
  <si>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</si>
  <si>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</si>
  <si>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</si>
  <si>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</si>
  <si>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</si>
  <si>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</si>
  <si>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</si>
  <si>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</si>
  <si>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</si>
  <si>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</si>
  <si>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</si>
  <si>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</si>
  <si>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</si>
  <si>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</si>
  <si>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</si>
  <si>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</si>
  <si>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</si>
  <si>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</si>
  <si>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</si>
  <si>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</si>
  <si>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</si>
  <si>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</si>
  <si>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</si>
  <si>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</si>
  <si>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</si>
  <si>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</si>
  <si>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</si>
  <si>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</si>
  <si>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</si>
  <si>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</si>
  <si>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</si>
  <si>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</si>
  <si>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</si>
  <si>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</si>
  <si>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</si>
  <si>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</si>
  <si>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</si>
  <si>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</si>
  <si>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</si>
  <si>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</si>
  <si>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</si>
  <si>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</si>
  <si>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</si>
  <si>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</si>
  <si>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</si>
  <si>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</si>
  <si>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</si>
  <si>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</si>
  <si>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</si>
  <si>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</si>
  <si>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</si>
  <si>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</si>
  <si>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</si>
  <si>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</si>
  <si>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</si>
  <si>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</si>
  <si>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</si>
  <si>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</si>
  <si>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</si>
  <si>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</si>
  <si>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</si>
  <si>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</si>
  <si>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</si>
  <si>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</si>
  <si>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</si>
  <si>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</si>
  <si>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</si>
  <si>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</si>
  <si>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 xml:space="preserve"> </t>
  </si>
  <si>
    <t>Bütçe Giderleri Genel Toplamı</t>
  </si>
  <si>
    <t>* =(2021 Yılı Ocak-Haziran Gerçekleşme-2020 Yılı Ocak-Haziran Gerçekleşme)/2020 Yılı Ocak-Haziran Gerçekleşme * 100 formülüyle hesaplanacaktır.</t>
  </si>
  <si>
    <t xml:space="preserve">** 2020 yılı için =2020 Yılı Ocak-Haziran Gerçekleşme/2020 Yılı Gerçekleşme Toplamı*100; 2021 yılı için =2021 Yılı Ocak-Haziran Gerçekleşme/2021 Yılı Başlangıç Ödeneği*100 formülüyle hesaplanacaktır. </t>
  </si>
  <si>
    <t>GÖREVLENDİRME GİDERLERİ</t>
  </si>
  <si>
    <t>YD</t>
  </si>
  <si>
    <t>2022 YILSONU GERÇEKLEŞME TAHMİNİ</t>
  </si>
  <si>
    <t>2021
GERÇEKLEŞME TOPLAMI</t>
  </si>
  <si>
    <t>2022
BAŞLANGIÇ ÖDENEĞİ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</si>
</sst>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  <font>
      <sz val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27" borderId="0" applyNumberFormat="0" applyBorder="0" applyAlignment="0" applyProtection="0"/>
    <xf numFmtId="0" fontId="31" fillId="18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34" borderId="6" applyNumberFormat="0" applyAlignment="0" applyProtection="0"/>
    <xf numFmtId="0" fontId="38" fillId="34" borderId="6" applyNumberFormat="0" applyAlignment="0" applyProtection="0"/>
    <xf numFmtId="0" fontId="39" fillId="35" borderId="7" applyNumberFormat="0" applyAlignment="0" applyProtection="0"/>
    <xf numFmtId="0" fontId="39" fillId="36" borderId="7" applyNumberFormat="0" applyAlignment="0" applyProtection="0"/>
    <xf numFmtId="0" fontId="40" fillId="34" borderId="7" applyNumberFormat="0" applyAlignment="0" applyProtection="0"/>
    <xf numFmtId="0" fontId="40" fillId="34" borderId="7" applyNumberFormat="0" applyAlignment="0" applyProtection="0"/>
    <xf numFmtId="0" fontId="41" fillId="37" borderId="8" applyNumberFormat="0" applyAlignment="0" applyProtection="0"/>
    <xf numFmtId="0" fontId="12" fillId="37" borderId="8" applyNumberFormat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5" fillId="0" borderId="0">
      <alignment/>
      <protection/>
    </xf>
    <xf numFmtId="0" fontId="0" fillId="40" borderId="9" applyNumberFormat="0" applyFont="0" applyAlignment="0" applyProtection="0"/>
    <xf numFmtId="0" fontId="15" fillId="41" borderId="9" applyNumberFormat="0" applyFont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1" fillId="43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44" borderId="0" applyNumberFormat="0" applyBorder="0" applyAlignment="0" applyProtection="0"/>
    <xf numFmtId="0" fontId="31" fillId="45" borderId="0" applyNumberFormat="0" applyBorder="0" applyAlignment="0" applyProtection="0"/>
    <xf numFmtId="0" fontId="11" fillId="45" borderId="0" applyNumberFormat="0" applyBorder="0" applyAlignment="0" applyProtection="0"/>
    <xf numFmtId="0" fontId="3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47" borderId="0" applyNumberFormat="0" applyBorder="0" applyAlignment="0" applyProtection="0"/>
    <xf numFmtId="0" fontId="11" fillId="47" borderId="0" applyNumberFormat="0" applyBorder="0" applyAlignment="0" applyProtection="0"/>
    <xf numFmtId="0" fontId="31" fillId="48" borderId="0" applyNumberFormat="0" applyBorder="0" applyAlignment="0" applyProtection="0"/>
    <xf numFmtId="0" fontId="11" fillId="4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4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3" fontId="2" fillId="49" borderId="21" xfId="0" applyNumberFormat="1" applyFont="1" applyFill="1" applyBorder="1" applyAlignment="1">
      <alignment horizontal="right" vertical="center" wrapText="1"/>
    </xf>
    <xf numFmtId="4" fontId="2" fillId="49" borderId="21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" fontId="2" fillId="49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center" vertical="center" wrapText="1"/>
    </xf>
    <xf numFmtId="3" fontId="2" fillId="49" borderId="22" xfId="0" applyNumberFormat="1" applyFont="1" applyFill="1" applyBorder="1" applyAlignment="1">
      <alignment horizontal="right" vertical="center" wrapText="1"/>
    </xf>
    <xf numFmtId="4" fontId="2" fillId="49" borderId="22" xfId="0" applyNumberFormat="1" applyFont="1" applyFill="1" applyBorder="1" applyAlignment="1">
      <alignment horizontal="right" vertical="center" wrapText="1"/>
    </xf>
    <xf numFmtId="4" fontId="2" fillId="49" borderId="22" xfId="0" applyNumberFormat="1" applyFont="1" applyFill="1" applyBorder="1" applyAlignment="1" applyProtection="1">
      <alignment horizontal="right" vertical="center" wrapText="1"/>
      <protection/>
    </xf>
    <xf numFmtId="0" fontId="2" fillId="49" borderId="21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4" fontId="16" fillId="0" borderId="21" xfId="80" applyNumberFormat="1" applyFont="1" applyBorder="1" applyAlignment="1">
      <alignment vertical="center"/>
      <protection/>
    </xf>
    <xf numFmtId="0" fontId="47" fillId="0" borderId="0" xfId="0" applyFont="1" applyAlignment="1">
      <alignment/>
    </xf>
    <xf numFmtId="3" fontId="2" fillId="0" borderId="0" xfId="0" applyNumberFormat="1" applyFont="1" applyAlignment="1">
      <alignment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9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irgül 2" xfId="92"/>
    <cellStyle name="Vurgu1" xfId="93"/>
    <cellStyle name="Vurgu1 2" xfId="94"/>
    <cellStyle name="Vurgu2" xfId="95"/>
    <cellStyle name="Vurgu2 2" xfId="96"/>
    <cellStyle name="Vurgu3" xfId="97"/>
    <cellStyle name="Vurgu3 2" xfId="98"/>
    <cellStyle name="Vurgu4" xfId="99"/>
    <cellStyle name="Vurgu4 2" xfId="100"/>
    <cellStyle name="Vurgu5" xfId="101"/>
    <cellStyle name="Vurgu5 2" xfId="102"/>
    <cellStyle name="Vurgu6" xfId="103"/>
    <cellStyle name="Vurgu6 2" xfId="104"/>
    <cellStyle name="Percent" xfId="105"/>
    <cellStyle name="Yüzd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70" zoomScaleNormal="70" zoomScaleSheetLayoutView="75" zoomScalePageLayoutView="0" workbookViewId="0" topLeftCell="A1">
      <pane xSplit="3" ySplit="4" topLeftCell="H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I13" sqref="I13"/>
    </sheetView>
  </sheetViews>
  <sheetFormatPr defaultColWidth="9.00390625" defaultRowHeight="12.75"/>
  <cols>
    <col min="1" max="2" width="9.125" style="1" customWidth="1"/>
    <col min="3" max="3" width="81.00390625" style="1" bestFit="1" customWidth="1"/>
    <col min="4" max="4" width="27.00390625" style="1" customWidth="1"/>
    <col min="5" max="5" width="22.875" style="1" customWidth="1"/>
    <col min="6" max="6" width="12.75390625" style="1" customWidth="1"/>
    <col min="7" max="7" width="12.125" style="1" customWidth="1"/>
    <col min="8" max="8" width="14.25390625" style="1" customWidth="1"/>
    <col min="9" max="9" width="15.25390625" style="1" customWidth="1"/>
    <col min="10" max="10" width="15.875" style="1" customWidth="1"/>
    <col min="11" max="11" width="15.375" style="1" customWidth="1"/>
    <col min="12" max="12" width="16.375" style="1" customWidth="1"/>
    <col min="13" max="13" width="16.00390625" style="1" customWidth="1"/>
    <col min="14" max="14" width="15.625" style="1" customWidth="1"/>
    <col min="15" max="15" width="15.875" style="1" customWidth="1"/>
    <col min="16" max="16" width="15.25390625" style="1" customWidth="1"/>
    <col min="17" max="17" width="16.00390625" style="1" customWidth="1"/>
    <col min="18" max="18" width="18.00390625" style="1" customWidth="1"/>
    <col min="19" max="19" width="14.75390625" style="1" bestFit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24" width="11.625" style="1" hidden="1" customWidth="1"/>
    <col min="25" max="25" width="14.625" style="1" hidden="1" customWidth="1"/>
    <col min="26" max="26" width="14.25390625" style="1" hidden="1" customWidth="1"/>
    <col min="27" max="27" width="13.625" style="1" hidden="1" customWidth="1"/>
    <col min="28" max="28" width="15.375" style="1" customWidth="1"/>
    <col min="29" max="29" width="14.625" style="1" bestFit="1" customWidth="1"/>
    <col min="30" max="16384" width="9.125" style="1" customWidth="1"/>
  </cols>
  <sheetData>
    <row r="1" spans="3:22" ht="20.25" customHeight="1">
      <c r="C1" s="52" t="s">
        <v>39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ht="16.5" thickBot="1">
      <c r="D2" s="36"/>
    </row>
    <row r="3" spans="1:23" ht="32.25" customHeight="1" thickBot="1">
      <c r="A3" s="41" t="s">
        <v>63</v>
      </c>
      <c r="B3" s="42"/>
      <c r="C3" s="43"/>
      <c r="D3" s="39" t="s">
        <v>76</v>
      </c>
      <c r="E3" s="43" t="s">
        <v>77</v>
      </c>
      <c r="F3" s="47" t="s">
        <v>0</v>
      </c>
      <c r="G3" s="48"/>
      <c r="H3" s="47" t="s">
        <v>1</v>
      </c>
      <c r="I3" s="48"/>
      <c r="J3" s="47" t="s">
        <v>2</v>
      </c>
      <c r="K3" s="48"/>
      <c r="L3" s="47" t="s">
        <v>3</v>
      </c>
      <c r="M3" s="48"/>
      <c r="N3" s="47" t="s">
        <v>4</v>
      </c>
      <c r="O3" s="48"/>
      <c r="P3" s="47" t="s">
        <v>5</v>
      </c>
      <c r="Q3" s="48"/>
      <c r="R3" s="47" t="s">
        <v>6</v>
      </c>
      <c r="S3" s="48"/>
      <c r="T3" s="43" t="s">
        <v>37</v>
      </c>
      <c r="U3" s="47" t="s">
        <v>38</v>
      </c>
      <c r="V3" s="48"/>
      <c r="W3" s="43" t="s">
        <v>75</v>
      </c>
    </row>
    <row r="4" spans="1:23" ht="31.5" customHeight="1" thickBot="1">
      <c r="A4" s="44"/>
      <c r="B4" s="45"/>
      <c r="C4" s="46"/>
      <c r="D4" s="40"/>
      <c r="E4" s="46"/>
      <c r="F4" s="19">
        <v>2021</v>
      </c>
      <c r="G4" s="19">
        <v>2022</v>
      </c>
      <c r="H4" s="19">
        <v>2021</v>
      </c>
      <c r="I4" s="19">
        <v>2022</v>
      </c>
      <c r="J4" s="19">
        <v>2021</v>
      </c>
      <c r="K4" s="19">
        <v>2022</v>
      </c>
      <c r="L4" s="19">
        <v>2021</v>
      </c>
      <c r="M4" s="19">
        <v>2022</v>
      </c>
      <c r="N4" s="19">
        <v>2021</v>
      </c>
      <c r="O4" s="19">
        <v>2022</v>
      </c>
      <c r="P4" s="19">
        <v>2021</v>
      </c>
      <c r="Q4" s="19">
        <v>2022</v>
      </c>
      <c r="R4" s="19">
        <v>2021</v>
      </c>
      <c r="S4" s="19">
        <v>2022</v>
      </c>
      <c r="T4" s="46"/>
      <c r="U4" s="19">
        <v>2021</v>
      </c>
      <c r="V4" s="19">
        <v>2022</v>
      </c>
      <c r="W4" s="46"/>
    </row>
    <row r="5" spans="1:29" ht="31.5" customHeight="1">
      <c r="A5" s="29"/>
      <c r="B5" s="29"/>
      <c r="C5" s="33" t="s">
        <v>70</v>
      </c>
      <c r="D5" s="20">
        <f aca="true" t="shared" si="0" ref="D5:Q5">D6+D12+D18+D28+D36+D44+D54+D57+D60</f>
        <v>1141976322.2200003</v>
      </c>
      <c r="E5" s="20">
        <f t="shared" si="0"/>
        <v>1015842000</v>
      </c>
      <c r="F5" s="20">
        <f t="shared" si="0"/>
        <v>71981020.49</v>
      </c>
      <c r="G5" s="20">
        <f t="shared" si="0"/>
        <v>95588862.40999998</v>
      </c>
      <c r="H5" s="20">
        <f t="shared" si="0"/>
        <v>56282223.15</v>
      </c>
      <c r="I5" s="20">
        <f t="shared" si="0"/>
        <v>101216476.83000001</v>
      </c>
      <c r="J5" s="20">
        <f t="shared" si="0"/>
        <v>60546046.89000001</v>
      </c>
      <c r="K5" s="20">
        <f t="shared" si="0"/>
        <v>100789335.48</v>
      </c>
      <c r="L5" s="20">
        <f t="shared" si="0"/>
        <v>66340927.74</v>
      </c>
      <c r="M5" s="20">
        <f t="shared" si="0"/>
        <v>106437589.81999998</v>
      </c>
      <c r="N5" s="20">
        <f t="shared" si="0"/>
        <v>61762364.29</v>
      </c>
      <c r="O5" s="20">
        <f t="shared" si="0"/>
        <v>98079559.39000002</v>
      </c>
      <c r="P5" s="20">
        <f t="shared" si="0"/>
        <v>62689891.98999999</v>
      </c>
      <c r="Q5" s="20">
        <f t="shared" si="0"/>
        <v>140303834.67000002</v>
      </c>
      <c r="R5" s="20">
        <f>R6+R12+R18+R28+R36+R44+R54+R57+R60</f>
        <v>379602474.55</v>
      </c>
      <c r="S5" s="20">
        <f>S6+S12+S18+S28+S36+S44+S54+S57+S60</f>
        <v>642415658.5999999</v>
      </c>
      <c r="T5" s="31">
        <f>IF(S5=0,0,IF(R5=0,0,(S5-R5)/R5*100))</f>
        <v>69.23379104984811</v>
      </c>
      <c r="U5" s="31">
        <f>IF(R5=0,0,IF(D5=0,0,R5/D5*100))</f>
        <v>33.240835835549845</v>
      </c>
      <c r="V5" s="32">
        <f>S5/E5*100</f>
        <v>63.23972218120534</v>
      </c>
      <c r="W5" s="20">
        <f>W6+W12+W18+W28+W36+W44+W54+W57+W60</f>
        <v>1679656000</v>
      </c>
      <c r="Z5" s="1" t="s">
        <v>69</v>
      </c>
      <c r="AA5" s="1" t="s">
        <v>69</v>
      </c>
      <c r="AB5" s="1" t="s">
        <v>69</v>
      </c>
      <c r="AC5" s="34" t="s">
        <v>69</v>
      </c>
    </row>
    <row r="6" spans="1:28" ht="24" customHeight="1">
      <c r="A6" s="3">
        <v>1</v>
      </c>
      <c r="B6" s="4"/>
      <c r="C6" s="13" t="s">
        <v>40</v>
      </c>
      <c r="D6" s="30">
        <f aca="true" t="shared" si="1" ref="D6:O6">SUM(D$7:D$11)</f>
        <v>589134588.62</v>
      </c>
      <c r="E6" s="30">
        <f t="shared" si="1"/>
        <v>699560000</v>
      </c>
      <c r="F6" s="30">
        <f>SUM(F$7:F$11)</f>
        <v>59966824.7</v>
      </c>
      <c r="G6" s="30">
        <f>SUM(G$7:G$11)</f>
        <v>77497152.68999998</v>
      </c>
      <c r="H6" s="30">
        <f t="shared" si="1"/>
        <v>45246549.489999995</v>
      </c>
      <c r="I6" s="30">
        <f t="shared" si="1"/>
        <v>76891134.15</v>
      </c>
      <c r="J6" s="30">
        <f t="shared" si="1"/>
        <v>46051270.7</v>
      </c>
      <c r="K6" s="30">
        <f t="shared" si="1"/>
        <v>65449098.3</v>
      </c>
      <c r="L6" s="30">
        <f t="shared" si="1"/>
        <v>44479971.83</v>
      </c>
      <c r="M6" s="30">
        <f t="shared" si="1"/>
        <v>72616662.22999999</v>
      </c>
      <c r="N6" s="30">
        <f t="shared" si="1"/>
        <v>48295465.76</v>
      </c>
      <c r="O6" s="30">
        <f t="shared" si="1"/>
        <v>70804873.24000001</v>
      </c>
      <c r="P6" s="30">
        <f>SUM(P$7:P$11)</f>
        <v>49163839.839999996</v>
      </c>
      <c r="Q6" s="30">
        <f>SUM(Q$7:Q$11)</f>
        <v>74962137.17</v>
      </c>
      <c r="R6" s="30">
        <f>SUM(R7:R11)</f>
        <v>293203922.32</v>
      </c>
      <c r="S6" s="30">
        <f>SUM(S7:S11)</f>
        <v>438221057.78</v>
      </c>
      <c r="T6" s="31">
        <f>IF(S6=0,0,IF(R6=0,0,(S6-R6)/R6*100))</f>
        <v>49.45948004806349</v>
      </c>
      <c r="U6" s="31">
        <f>IF(R6=0,0,IF(D6=0,0,R6/D6*100))</f>
        <v>49.76858055589749</v>
      </c>
      <c r="V6" s="32">
        <f>S6/E6*100</f>
        <v>62.64238346675053</v>
      </c>
      <c r="W6" s="30">
        <f>SUM(W$7:W$11)</f>
        <v>1066000000</v>
      </c>
      <c r="Z6" s="34">
        <f>W6-E6</f>
        <v>366440000</v>
      </c>
      <c r="AA6" s="1" t="s">
        <v>74</v>
      </c>
      <c r="AB6" s="34"/>
    </row>
    <row r="7" spans="1:29" s="2" customFormat="1" ht="21" customHeight="1">
      <c r="A7" s="5">
        <v>1</v>
      </c>
      <c r="B7" s="6">
        <v>1</v>
      </c>
      <c r="C7" s="14" t="s">
        <v>7</v>
      </c>
      <c r="D7" s="25">
        <v>506811438.84</v>
      </c>
      <c r="E7" s="25">
        <v>603787000</v>
      </c>
      <c r="F7" s="25">
        <v>54686822.11</v>
      </c>
      <c r="G7" s="25">
        <v>68311705.46</v>
      </c>
      <c r="H7" s="22">
        <v>40238251.91</v>
      </c>
      <c r="I7" s="22">
        <v>67452420.17</v>
      </c>
      <c r="J7" s="27">
        <v>41427919.28</v>
      </c>
      <c r="K7" s="27">
        <v>56981074.61</v>
      </c>
      <c r="L7" s="27">
        <v>39364384.52</v>
      </c>
      <c r="M7" s="27">
        <v>60749425.73</v>
      </c>
      <c r="N7" s="27">
        <v>41549609.22</v>
      </c>
      <c r="O7" s="27">
        <v>60097376.43</v>
      </c>
      <c r="P7" s="26">
        <v>41345246.66</v>
      </c>
      <c r="Q7" s="26">
        <v>61263378.01</v>
      </c>
      <c r="R7" s="26">
        <f aca="true" t="shared" si="2" ref="R7:S11">F7+H7+J7+L7+N7+P7</f>
        <v>258612233.70000002</v>
      </c>
      <c r="S7" s="26">
        <f>G7+I7+K7+M7+O7+Q7</f>
        <v>374855380.40999997</v>
      </c>
      <c r="T7" s="28">
        <f>(S7-R7)/R7*100</f>
        <v>44.94881972399124</v>
      </c>
      <c r="U7" s="28">
        <f>R7/D7*100</f>
        <v>51.027307965249726</v>
      </c>
      <c r="V7" s="28">
        <f>S7/E7*100</f>
        <v>62.08404295057694</v>
      </c>
      <c r="W7" s="26">
        <f>CEILING(S7*42/100+S7+S7,1000)+5503000</f>
        <v>912654000</v>
      </c>
      <c r="AB7" s="2" t="s">
        <v>69</v>
      </c>
      <c r="AC7" s="37" t="s">
        <v>69</v>
      </c>
    </row>
    <row r="8" spans="1:29" ht="21" customHeight="1">
      <c r="A8" s="5">
        <v>1</v>
      </c>
      <c r="B8" s="6">
        <v>2</v>
      </c>
      <c r="C8" s="14" t="s">
        <v>8</v>
      </c>
      <c r="D8" s="25">
        <v>14092938.65</v>
      </c>
      <c r="E8" s="25">
        <v>13502000</v>
      </c>
      <c r="F8" s="25">
        <v>601373.67</v>
      </c>
      <c r="G8" s="25">
        <v>1331232.02</v>
      </c>
      <c r="H8" s="22">
        <v>1072397.54</v>
      </c>
      <c r="I8" s="22">
        <v>2422397.98</v>
      </c>
      <c r="J8" s="22">
        <v>917082.5</v>
      </c>
      <c r="K8" s="22">
        <v>1785458.19</v>
      </c>
      <c r="L8" s="27">
        <v>952994.96</v>
      </c>
      <c r="M8" s="27">
        <v>2129628.3</v>
      </c>
      <c r="N8" s="27">
        <v>959139.74</v>
      </c>
      <c r="O8" s="27">
        <v>2185244.17</v>
      </c>
      <c r="P8" s="22">
        <v>1006315.47</v>
      </c>
      <c r="Q8" s="22">
        <v>2277208.58</v>
      </c>
      <c r="R8" s="26">
        <f t="shared" si="2"/>
        <v>5509303.88</v>
      </c>
      <c r="S8" s="26">
        <f t="shared" si="2"/>
        <v>12131169.24</v>
      </c>
      <c r="T8" s="28">
        <f aca="true" t="shared" si="3" ref="T8:T16">(S8-R8)/R8*100</f>
        <v>120.194229692772</v>
      </c>
      <c r="U8" s="28">
        <f>R8/D8*100</f>
        <v>39.09265495880094</v>
      </c>
      <c r="V8" s="28">
        <f aca="true" t="shared" si="4" ref="V8:V51">S8/E8*100</f>
        <v>89.84720219226782</v>
      </c>
      <c r="W8" s="26">
        <f aca="true" t="shared" si="5" ref="W8:W17">CEILING(S8*42/100+S8+S8,1000)</f>
        <v>29358000</v>
      </c>
      <c r="AC8" s="34" t="s">
        <v>69</v>
      </c>
    </row>
    <row r="9" spans="1:23" ht="21" customHeight="1">
      <c r="A9" s="5">
        <v>1</v>
      </c>
      <c r="B9" s="6">
        <v>3</v>
      </c>
      <c r="C9" s="14" t="s">
        <v>9</v>
      </c>
      <c r="D9" s="25">
        <v>63364431.65</v>
      </c>
      <c r="E9" s="25">
        <v>69898000</v>
      </c>
      <c r="F9" s="25">
        <v>4426994.36</v>
      </c>
      <c r="G9" s="25">
        <v>6907791.69</v>
      </c>
      <c r="H9" s="22">
        <v>3473806.46</v>
      </c>
      <c r="I9" s="22">
        <v>5967210.95</v>
      </c>
      <c r="J9" s="27">
        <v>3413345.27</v>
      </c>
      <c r="K9" s="27">
        <v>5788988.78</v>
      </c>
      <c r="L9" s="27">
        <v>3601344</v>
      </c>
      <c r="M9" s="27">
        <v>8600461.64</v>
      </c>
      <c r="N9" s="27">
        <v>5365271.64</v>
      </c>
      <c r="O9" s="27">
        <v>7486696.47</v>
      </c>
      <c r="P9" s="22">
        <v>6324532.5</v>
      </c>
      <c r="Q9" s="22">
        <v>10316159.05</v>
      </c>
      <c r="R9" s="26">
        <f t="shared" si="2"/>
        <v>26605294.23</v>
      </c>
      <c r="S9" s="26">
        <f t="shared" si="2"/>
        <v>45067308.58</v>
      </c>
      <c r="T9" s="28">
        <f t="shared" si="3"/>
        <v>69.39225776042093</v>
      </c>
      <c r="U9" s="28">
        <f>R9/D9*100</f>
        <v>41.98774223519766</v>
      </c>
      <c r="V9" s="28">
        <f t="shared" si="4"/>
        <v>64.47581988039714</v>
      </c>
      <c r="W9" s="26">
        <f t="shared" si="5"/>
        <v>109063000</v>
      </c>
    </row>
    <row r="10" spans="1:23" ht="21" customHeight="1">
      <c r="A10" s="5">
        <v>1</v>
      </c>
      <c r="B10" s="6">
        <v>4</v>
      </c>
      <c r="C10" s="14" t="s">
        <v>68</v>
      </c>
      <c r="D10" s="25">
        <v>2760688.86</v>
      </c>
      <c r="E10" s="25">
        <v>9873000</v>
      </c>
      <c r="F10" s="25">
        <v>98149.02</v>
      </c>
      <c r="G10" s="25">
        <v>722778.1</v>
      </c>
      <c r="H10" s="22">
        <v>306525.39</v>
      </c>
      <c r="I10" s="22">
        <v>788945.95</v>
      </c>
      <c r="J10" s="22">
        <v>139875.93</v>
      </c>
      <c r="K10" s="22">
        <v>635262.71</v>
      </c>
      <c r="L10" s="27">
        <v>407317.16</v>
      </c>
      <c r="M10" s="27">
        <v>880788.37</v>
      </c>
      <c r="N10" s="22">
        <v>267098.22</v>
      </c>
      <c r="O10" s="22">
        <v>779308.68</v>
      </c>
      <c r="P10" s="22">
        <v>333398.27</v>
      </c>
      <c r="Q10" s="22">
        <v>848553.61</v>
      </c>
      <c r="R10" s="26">
        <f t="shared" si="2"/>
        <v>1552363.99</v>
      </c>
      <c r="S10" s="26">
        <f t="shared" si="2"/>
        <v>4655637.42</v>
      </c>
      <c r="T10" s="28">
        <f t="shared" si="3"/>
        <v>199.90630097004504</v>
      </c>
      <c r="U10" s="28">
        <f>R10/D10*100</f>
        <v>56.23103756792064</v>
      </c>
      <c r="V10" s="28">
        <f t="shared" si="4"/>
        <v>47.15524582193862</v>
      </c>
      <c r="W10" s="26">
        <f t="shared" si="5"/>
        <v>11267000</v>
      </c>
    </row>
    <row r="11" spans="1:23" ht="21" customHeight="1">
      <c r="A11" s="5">
        <v>1</v>
      </c>
      <c r="B11" s="6">
        <v>5</v>
      </c>
      <c r="C11" s="14" t="s">
        <v>10</v>
      </c>
      <c r="D11" s="25">
        <v>2105090.62</v>
      </c>
      <c r="E11" s="25">
        <v>2500000</v>
      </c>
      <c r="F11" s="25">
        <v>153485.54</v>
      </c>
      <c r="G11" s="25">
        <v>223645.42</v>
      </c>
      <c r="H11" s="22">
        <v>155568.19</v>
      </c>
      <c r="I11" s="22">
        <v>260159.1</v>
      </c>
      <c r="J11" s="27">
        <v>153047.72</v>
      </c>
      <c r="K11" s="27">
        <v>258314.01</v>
      </c>
      <c r="L11" s="27">
        <v>153931.19</v>
      </c>
      <c r="M11" s="27">
        <v>256358.19</v>
      </c>
      <c r="N11" s="22">
        <v>154346.94</v>
      </c>
      <c r="O11" s="22">
        <v>256247.49</v>
      </c>
      <c r="P11" s="22">
        <v>154346.94</v>
      </c>
      <c r="Q11" s="22">
        <v>256837.92</v>
      </c>
      <c r="R11" s="26">
        <f t="shared" si="2"/>
        <v>924726.5199999998</v>
      </c>
      <c r="S11" s="26">
        <f t="shared" si="2"/>
        <v>1511562.13</v>
      </c>
      <c r="T11" s="28">
        <f t="shared" si="3"/>
        <v>63.460449906854656</v>
      </c>
      <c r="U11" s="28">
        <f>R11/D11*100</f>
        <v>43.928109850206816</v>
      </c>
      <c r="V11" s="28">
        <f t="shared" si="4"/>
        <v>60.462485199999996</v>
      </c>
      <c r="W11" s="26">
        <f t="shared" si="5"/>
        <v>3658000</v>
      </c>
    </row>
    <row r="12" spans="1:28" ht="21" customHeight="1">
      <c r="A12" s="7">
        <v>2</v>
      </c>
      <c r="B12" s="8"/>
      <c r="C12" s="15" t="s">
        <v>41</v>
      </c>
      <c r="D12" s="20">
        <f aca="true" t="shared" si="6" ref="D12:Q12">SUM(D$13:D$17)</f>
        <v>94584682.46</v>
      </c>
      <c r="E12" s="20">
        <f t="shared" si="6"/>
        <v>109582000</v>
      </c>
      <c r="F12" s="20">
        <f t="shared" si="6"/>
        <v>9988757.3</v>
      </c>
      <c r="G12" s="20">
        <f t="shared" si="6"/>
        <v>12962464.120000001</v>
      </c>
      <c r="H12" s="20">
        <f t="shared" si="6"/>
        <v>7382218.21</v>
      </c>
      <c r="I12" s="20">
        <f t="shared" si="6"/>
        <v>12118432.970000003</v>
      </c>
      <c r="J12" s="20">
        <f t="shared" si="6"/>
        <v>7621952.35</v>
      </c>
      <c r="K12" s="20">
        <f t="shared" si="6"/>
        <v>10489435.72</v>
      </c>
      <c r="L12" s="20">
        <f t="shared" si="6"/>
        <v>7330447.67</v>
      </c>
      <c r="M12" s="20">
        <f t="shared" si="6"/>
        <v>10995268.600000001</v>
      </c>
      <c r="N12" s="20">
        <f t="shared" si="6"/>
        <v>7616247.680000001</v>
      </c>
      <c r="O12" s="20">
        <f t="shared" si="6"/>
        <v>10892517.64</v>
      </c>
      <c r="P12" s="20">
        <f t="shared" si="6"/>
        <v>7812291.48</v>
      </c>
      <c r="Q12" s="20">
        <f t="shared" si="6"/>
        <v>11655403.209999999</v>
      </c>
      <c r="R12" s="20">
        <f>SUM(R13:R17)</f>
        <v>47751914.690000005</v>
      </c>
      <c r="S12" s="20">
        <f>SUM(S13:S17)</f>
        <v>69113522.25999999</v>
      </c>
      <c r="T12" s="21">
        <f>(S12-R12)/R12*100</f>
        <v>44.73455715582739</v>
      </c>
      <c r="U12" s="21">
        <f aca="true" t="shared" si="7" ref="U12:U17">IF(R12=0,0,IF(D12=0,0,R12/D12*100))</f>
        <v>50.48588571431147</v>
      </c>
      <c r="V12" s="24">
        <f t="shared" si="4"/>
        <v>63.070141318829734</v>
      </c>
      <c r="W12" s="20">
        <f>SUM(W$13:W$17)</f>
        <v>169000000</v>
      </c>
      <c r="Z12" s="34">
        <f>W12-E12</f>
        <v>59418000</v>
      </c>
      <c r="AA12" s="1" t="s">
        <v>74</v>
      </c>
      <c r="AB12" s="34"/>
    </row>
    <row r="13" spans="1:23" ht="21" customHeight="1">
      <c r="A13" s="5">
        <v>2</v>
      </c>
      <c r="B13" s="6">
        <v>1</v>
      </c>
      <c r="C13" s="14" t="s">
        <v>7</v>
      </c>
      <c r="D13" s="25">
        <v>77219817.71</v>
      </c>
      <c r="E13" s="25">
        <v>90824000</v>
      </c>
      <c r="F13" s="25">
        <v>8890682.99</v>
      </c>
      <c r="G13" s="25">
        <v>11126992.23</v>
      </c>
      <c r="H13" s="22">
        <v>6345129.17</v>
      </c>
      <c r="I13" s="22">
        <v>10353368.06</v>
      </c>
      <c r="J13" s="27">
        <v>6680046.33</v>
      </c>
      <c r="K13" s="27">
        <v>8868714.64</v>
      </c>
      <c r="L13" s="27">
        <v>6252293.93</v>
      </c>
      <c r="M13" s="27">
        <v>8775433.47</v>
      </c>
      <c r="N13" s="27">
        <v>6144164.86</v>
      </c>
      <c r="O13" s="27">
        <v>8792035.1</v>
      </c>
      <c r="P13" s="22">
        <v>6130701.79</v>
      </c>
      <c r="Q13" s="22">
        <v>8861156.33</v>
      </c>
      <c r="R13" s="26">
        <f aca="true" t="shared" si="8" ref="R13:S17">F13+H13+J13+L13+N13+P13</f>
        <v>40443019.07</v>
      </c>
      <c r="S13" s="26">
        <f t="shared" si="8"/>
        <v>56777699.83</v>
      </c>
      <c r="T13" s="28">
        <f>(S13-R13)/R13*100</f>
        <v>40.38937036754709</v>
      </c>
      <c r="U13" s="28">
        <f t="shared" si="7"/>
        <v>52.373885706237054</v>
      </c>
      <c r="V13" s="28">
        <f t="shared" si="4"/>
        <v>62.51398290099534</v>
      </c>
      <c r="W13" s="26">
        <f>CEILING(S13*42/100+S13+S13,1000)+2000000+2000</f>
        <v>139405000</v>
      </c>
    </row>
    <row r="14" spans="1:29" ht="21" customHeight="1">
      <c r="A14" s="5">
        <v>2</v>
      </c>
      <c r="B14" s="6">
        <v>2</v>
      </c>
      <c r="C14" s="14" t="s">
        <v>42</v>
      </c>
      <c r="D14" s="25">
        <v>2720859.88</v>
      </c>
      <c r="E14" s="25">
        <v>2705000</v>
      </c>
      <c r="F14" s="25">
        <v>114070.42</v>
      </c>
      <c r="G14" s="25">
        <v>209839.9</v>
      </c>
      <c r="H14" s="22">
        <v>214708.07</v>
      </c>
      <c r="I14" s="22">
        <v>413952.64</v>
      </c>
      <c r="J14" s="27">
        <v>187652.62</v>
      </c>
      <c r="K14" s="27">
        <v>320682.68</v>
      </c>
      <c r="L14" s="27">
        <v>193188.27</v>
      </c>
      <c r="M14" s="27">
        <v>373376.3</v>
      </c>
      <c r="N14" s="27">
        <v>195335.53</v>
      </c>
      <c r="O14" s="27">
        <v>399701.8</v>
      </c>
      <c r="P14" s="22">
        <v>198775.91</v>
      </c>
      <c r="Q14" s="22">
        <v>406760.76</v>
      </c>
      <c r="R14" s="26">
        <f t="shared" si="8"/>
        <v>1103730.82</v>
      </c>
      <c r="S14" s="26">
        <f t="shared" si="8"/>
        <v>2124314.08</v>
      </c>
      <c r="T14" s="28">
        <f t="shared" si="3"/>
        <v>92.466681323622</v>
      </c>
      <c r="U14" s="28">
        <f t="shared" si="7"/>
        <v>40.56551489891497</v>
      </c>
      <c r="V14" s="28">
        <f t="shared" si="4"/>
        <v>78.53286802218115</v>
      </c>
      <c r="W14" s="26">
        <f>CEILING(S14*42/100+S14+S14,1000)-259000</f>
        <v>4882000</v>
      </c>
      <c r="AC14" s="34" t="s">
        <v>69</v>
      </c>
    </row>
    <row r="15" spans="1:23" ht="21" customHeight="1">
      <c r="A15" s="5">
        <v>2</v>
      </c>
      <c r="B15" s="6">
        <v>3</v>
      </c>
      <c r="C15" s="14" t="s">
        <v>9</v>
      </c>
      <c r="D15" s="25">
        <v>13705853.02</v>
      </c>
      <c r="E15" s="25">
        <v>14753000</v>
      </c>
      <c r="F15" s="25">
        <v>964128.96</v>
      </c>
      <c r="G15" s="25">
        <v>1522385.7</v>
      </c>
      <c r="H15" s="22">
        <v>759228.21</v>
      </c>
      <c r="I15" s="22">
        <v>1247413.8</v>
      </c>
      <c r="J15" s="27">
        <v>728271.73</v>
      </c>
      <c r="K15" s="27">
        <v>1241972.93</v>
      </c>
      <c r="L15" s="22">
        <v>772723.48</v>
      </c>
      <c r="M15" s="22">
        <v>1686859.31</v>
      </c>
      <c r="N15" s="27">
        <v>1188502.63</v>
      </c>
      <c r="O15" s="27">
        <v>1571214.18</v>
      </c>
      <c r="P15" s="22">
        <v>1389379.77</v>
      </c>
      <c r="Q15" s="22">
        <v>2249018.58</v>
      </c>
      <c r="R15" s="26">
        <f t="shared" si="8"/>
        <v>5802234.779999999</v>
      </c>
      <c r="S15" s="26">
        <f t="shared" si="8"/>
        <v>9518864.5</v>
      </c>
      <c r="T15" s="28">
        <f t="shared" si="3"/>
        <v>64.05514187069834</v>
      </c>
      <c r="U15" s="28">
        <f t="shared" si="7"/>
        <v>42.33399243033762</v>
      </c>
      <c r="V15" s="28">
        <f t="shared" si="4"/>
        <v>64.52155154883752</v>
      </c>
      <c r="W15" s="26">
        <f t="shared" si="5"/>
        <v>23036000</v>
      </c>
    </row>
    <row r="16" spans="1:23" s="2" customFormat="1" ht="21" customHeight="1">
      <c r="A16" s="5">
        <v>2</v>
      </c>
      <c r="B16" s="6">
        <v>4</v>
      </c>
      <c r="C16" s="14" t="s">
        <v>68</v>
      </c>
      <c r="D16" s="25">
        <v>822550.15</v>
      </c>
      <c r="E16" s="25">
        <v>1171000</v>
      </c>
      <c r="F16" s="25">
        <v>9027.95</v>
      </c>
      <c r="G16" s="25">
        <v>93313.4</v>
      </c>
      <c r="H16" s="22">
        <v>51742.96</v>
      </c>
      <c r="I16" s="22">
        <v>91939.07</v>
      </c>
      <c r="J16" s="27">
        <v>15212.29</v>
      </c>
      <c r="K16" s="27">
        <v>46389.48</v>
      </c>
      <c r="L16" s="27">
        <v>101599.03</v>
      </c>
      <c r="M16" s="27">
        <v>148011.92</v>
      </c>
      <c r="N16" s="27">
        <v>77403.74</v>
      </c>
      <c r="O16" s="27">
        <v>117983.97</v>
      </c>
      <c r="P16" s="22">
        <v>82593.09</v>
      </c>
      <c r="Q16" s="22">
        <v>126858.26</v>
      </c>
      <c r="R16" s="26">
        <f t="shared" si="8"/>
        <v>337579.06000000006</v>
      </c>
      <c r="S16" s="26">
        <f t="shared" si="8"/>
        <v>624496.1</v>
      </c>
      <c r="T16" s="28">
        <f t="shared" si="3"/>
        <v>84.99254663485344</v>
      </c>
      <c r="U16" s="28">
        <f t="shared" si="7"/>
        <v>41.04054445798837</v>
      </c>
      <c r="V16" s="28">
        <f t="shared" si="4"/>
        <v>53.3301537147737</v>
      </c>
      <c r="W16" s="26">
        <f t="shared" si="5"/>
        <v>1512000</v>
      </c>
    </row>
    <row r="17" spans="1:23" ht="21" customHeight="1">
      <c r="A17" s="5">
        <v>2</v>
      </c>
      <c r="B17" s="6">
        <v>5</v>
      </c>
      <c r="C17" s="14" t="s">
        <v>10</v>
      </c>
      <c r="D17" s="25">
        <v>115601.7</v>
      </c>
      <c r="E17" s="25">
        <v>129000</v>
      </c>
      <c r="F17" s="25">
        <v>10846.98</v>
      </c>
      <c r="G17" s="25">
        <v>9932.89</v>
      </c>
      <c r="H17" s="22">
        <v>11409.8</v>
      </c>
      <c r="I17" s="22">
        <v>11759.4</v>
      </c>
      <c r="J17" s="22">
        <v>10769.38</v>
      </c>
      <c r="K17" s="22">
        <v>11675.99</v>
      </c>
      <c r="L17" s="27">
        <v>10642.96</v>
      </c>
      <c r="M17" s="27">
        <v>11587.6</v>
      </c>
      <c r="N17" s="22">
        <v>10840.92</v>
      </c>
      <c r="O17" s="22">
        <v>11582.59</v>
      </c>
      <c r="P17" s="22">
        <v>10840.92</v>
      </c>
      <c r="Q17" s="22">
        <v>11609.28</v>
      </c>
      <c r="R17" s="26">
        <f t="shared" si="8"/>
        <v>65350.95999999999</v>
      </c>
      <c r="S17" s="26">
        <f t="shared" si="8"/>
        <v>68147.75</v>
      </c>
      <c r="T17" s="38">
        <v>0</v>
      </c>
      <c r="U17" s="28">
        <f t="shared" si="7"/>
        <v>56.53114097803059</v>
      </c>
      <c r="V17" s="28">
        <f t="shared" si="4"/>
        <v>52.82771317829458</v>
      </c>
      <c r="W17" s="26">
        <f t="shared" si="5"/>
        <v>165000</v>
      </c>
    </row>
    <row r="18" spans="1:23" ht="21" customHeight="1">
      <c r="A18" s="7">
        <v>3</v>
      </c>
      <c r="B18" s="8"/>
      <c r="C18" s="15" t="s">
        <v>43</v>
      </c>
      <c r="D18" s="20">
        <f aca="true" t="shared" si="9" ref="D18:Q18">SUM(D$19:D$27)</f>
        <v>63628995.13</v>
      </c>
      <c r="E18" s="20">
        <f t="shared" si="9"/>
        <v>74069000</v>
      </c>
      <c r="F18" s="20">
        <f t="shared" si="9"/>
        <v>1949588.49</v>
      </c>
      <c r="G18" s="20">
        <f t="shared" si="9"/>
        <v>4998695.600000001</v>
      </c>
      <c r="H18" s="20">
        <f t="shared" si="9"/>
        <v>1493664.63</v>
      </c>
      <c r="I18" s="20">
        <f t="shared" si="9"/>
        <v>9721203.7</v>
      </c>
      <c r="J18" s="20">
        <f t="shared" si="9"/>
        <v>4327017.2700000005</v>
      </c>
      <c r="K18" s="20">
        <f t="shared" si="9"/>
        <v>21616008.62</v>
      </c>
      <c r="L18" s="20">
        <f t="shared" si="9"/>
        <v>4267597.529999999</v>
      </c>
      <c r="M18" s="20">
        <f t="shared" si="9"/>
        <v>15733546.390000002</v>
      </c>
      <c r="N18" s="20">
        <f t="shared" si="9"/>
        <v>3460139.6099999994</v>
      </c>
      <c r="O18" s="20">
        <f t="shared" si="9"/>
        <v>11879613.52</v>
      </c>
      <c r="P18" s="20">
        <f t="shared" si="9"/>
        <v>2762733.73</v>
      </c>
      <c r="Q18" s="20">
        <f t="shared" si="9"/>
        <v>15919138.479999999</v>
      </c>
      <c r="R18" s="20">
        <f>SUM(R19:R27)</f>
        <v>18260741.26</v>
      </c>
      <c r="S18" s="20">
        <f>SUM(S19:S27)</f>
        <v>79868206.30999999</v>
      </c>
      <c r="T18" s="21">
        <f aca="true" t="shared" si="10" ref="T18:T26">(S18-R18)/R18*100</f>
        <v>337.3765838572534</v>
      </c>
      <c r="U18" s="21">
        <f aca="true" t="shared" si="11" ref="U18:U27">IF(R18=0,0,IF(D18=0,0,R18/D18*100))</f>
        <v>28.698773605793388</v>
      </c>
      <c r="V18" s="24">
        <f t="shared" si="4"/>
        <v>107.82946483684131</v>
      </c>
      <c r="W18" s="20">
        <f>SUM(W$19:W$27)</f>
        <v>208354000</v>
      </c>
    </row>
    <row r="19" spans="1:23" ht="21" customHeight="1">
      <c r="A19" s="5">
        <v>3</v>
      </c>
      <c r="B19" s="6">
        <v>1</v>
      </c>
      <c r="C19" s="14" t="s">
        <v>11</v>
      </c>
      <c r="D19" s="25">
        <v>0</v>
      </c>
      <c r="E19" s="25">
        <v>0</v>
      </c>
      <c r="F19" s="25">
        <v>0</v>
      </c>
      <c r="G19" s="25"/>
      <c r="H19" s="22">
        <v>0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/>
      <c r="Q19" s="22"/>
      <c r="R19" s="28">
        <v>0</v>
      </c>
      <c r="S19" s="28">
        <f aca="true" t="shared" si="12" ref="S19:S27">G19+I19+K19+M19+O19+Q19</f>
        <v>0</v>
      </c>
      <c r="T19" s="28">
        <v>0</v>
      </c>
      <c r="U19" s="28">
        <f t="shared" si="11"/>
        <v>0</v>
      </c>
      <c r="V19" s="28">
        <v>0</v>
      </c>
      <c r="W19" s="28">
        <f>CEILING(S19*6/100+S19+S19,1000)</f>
        <v>0</v>
      </c>
    </row>
    <row r="20" spans="1:25" ht="21" customHeight="1">
      <c r="A20" s="5">
        <v>3</v>
      </c>
      <c r="B20" s="6">
        <v>2</v>
      </c>
      <c r="C20" s="14" t="s">
        <v>12</v>
      </c>
      <c r="D20" s="25">
        <v>43372805.33</v>
      </c>
      <c r="E20" s="25">
        <v>50461000</v>
      </c>
      <c r="F20" s="25">
        <v>1862567.78</v>
      </c>
      <c r="G20" s="25">
        <v>4957768.41</v>
      </c>
      <c r="H20" s="22">
        <v>771877.55</v>
      </c>
      <c r="I20" s="22">
        <v>8445572.94</v>
      </c>
      <c r="J20" s="27">
        <v>3381198.58</v>
      </c>
      <c r="K20" s="27">
        <v>20022948.02</v>
      </c>
      <c r="L20" s="27">
        <v>2378210.3</v>
      </c>
      <c r="M20" s="27">
        <v>13725291.71</v>
      </c>
      <c r="N20" s="27">
        <v>2679813.17</v>
      </c>
      <c r="O20" s="27">
        <v>10302751.22</v>
      </c>
      <c r="P20" s="22">
        <v>2058861.3</v>
      </c>
      <c r="Q20" s="22">
        <v>13625578.61</v>
      </c>
      <c r="R20" s="26">
        <f>F20+H20+J20+L20+N20+P20</f>
        <v>13132528.680000002</v>
      </c>
      <c r="S20" s="26">
        <f t="shared" si="12"/>
        <v>71079910.91</v>
      </c>
      <c r="T20" s="28">
        <f t="shared" si="10"/>
        <v>441.25075712379856</v>
      </c>
      <c r="U20" s="28">
        <f t="shared" si="11"/>
        <v>30.278255187972647</v>
      </c>
      <c r="V20" s="28">
        <f t="shared" si="4"/>
        <v>140.86108263807694</v>
      </c>
      <c r="W20" s="25">
        <v>161215000</v>
      </c>
      <c r="X20" s="34">
        <f>E20</f>
        <v>50461000</v>
      </c>
      <c r="Y20" s="1">
        <v>3406000</v>
      </c>
    </row>
    <row r="21" spans="1:25" ht="21" customHeight="1">
      <c r="A21" s="5">
        <v>3</v>
      </c>
      <c r="B21" s="6">
        <v>3</v>
      </c>
      <c r="C21" s="14" t="s">
        <v>13</v>
      </c>
      <c r="D21" s="25">
        <v>280870.13</v>
      </c>
      <c r="E21" s="25">
        <v>2654000</v>
      </c>
      <c r="F21" s="25">
        <v>0</v>
      </c>
      <c r="G21" s="25"/>
      <c r="H21" s="22"/>
      <c r="I21" s="22"/>
      <c r="J21" s="27"/>
      <c r="K21" s="27">
        <v>47145.35</v>
      </c>
      <c r="L21" s="27">
        <v>12631.26</v>
      </c>
      <c r="M21" s="27">
        <v>76613.38</v>
      </c>
      <c r="N21" s="27">
        <v>15789.78</v>
      </c>
      <c r="O21" s="27">
        <v>34867.83</v>
      </c>
      <c r="P21" s="27">
        <v>14265.67</v>
      </c>
      <c r="Q21" s="27">
        <v>522125.84</v>
      </c>
      <c r="R21" s="26">
        <f aca="true" t="shared" si="13" ref="R21:R27">F21+H21+J21+L21+N21+P21</f>
        <v>42686.71</v>
      </c>
      <c r="S21" s="26">
        <f t="shared" si="12"/>
        <v>680752.4</v>
      </c>
      <c r="T21" s="28">
        <f t="shared" si="10"/>
        <v>1494.7642720650058</v>
      </c>
      <c r="U21" s="28">
        <f t="shared" si="11"/>
        <v>15.19802408323021</v>
      </c>
      <c r="V21" s="28">
        <f t="shared" si="4"/>
        <v>25.650052750565184</v>
      </c>
      <c r="W21" s="25">
        <v>4249000</v>
      </c>
      <c r="X21" s="34">
        <f aca="true" t="shared" si="14" ref="X21:X70">E21</f>
        <v>2654000</v>
      </c>
      <c r="Y21" s="1">
        <v>1398000</v>
      </c>
    </row>
    <row r="22" spans="1:24" ht="21" customHeight="1">
      <c r="A22" s="5">
        <v>3</v>
      </c>
      <c r="B22" s="6">
        <v>4</v>
      </c>
      <c r="C22" s="14" t="s">
        <v>14</v>
      </c>
      <c r="D22" s="25">
        <v>283969.47</v>
      </c>
      <c r="E22" s="25">
        <v>77000</v>
      </c>
      <c r="F22" s="25">
        <v>31484.15</v>
      </c>
      <c r="G22" s="25">
        <v>40927.19</v>
      </c>
      <c r="H22" s="22">
        <v>33249.19</v>
      </c>
      <c r="I22" s="22">
        <v>16558.98</v>
      </c>
      <c r="J22" s="22">
        <v>16196.11</v>
      </c>
      <c r="K22" s="22">
        <v>25098.43</v>
      </c>
      <c r="L22" s="27">
        <v>11869.62</v>
      </c>
      <c r="M22" s="27">
        <v>29232.99</v>
      </c>
      <c r="N22" s="27">
        <v>20626.28</v>
      </c>
      <c r="O22" s="27">
        <v>67439.77</v>
      </c>
      <c r="P22" s="22">
        <v>6498.2</v>
      </c>
      <c r="Q22" s="22">
        <v>62055.63</v>
      </c>
      <c r="R22" s="26">
        <f t="shared" si="13"/>
        <v>119923.55</v>
      </c>
      <c r="S22" s="26">
        <f t="shared" si="12"/>
        <v>241312.99000000002</v>
      </c>
      <c r="T22" s="28">
        <f t="shared" si="10"/>
        <v>101.22235374119597</v>
      </c>
      <c r="U22" s="28">
        <f t="shared" si="11"/>
        <v>42.23114196043681</v>
      </c>
      <c r="V22" s="28">
        <f t="shared" si="4"/>
        <v>313.39349350649354</v>
      </c>
      <c r="W22" s="25">
        <v>400000</v>
      </c>
      <c r="X22" s="34">
        <f t="shared" si="14"/>
        <v>77000</v>
      </c>
    </row>
    <row r="23" spans="1:25" ht="21" customHeight="1">
      <c r="A23" s="5">
        <v>3</v>
      </c>
      <c r="B23" s="6">
        <v>5</v>
      </c>
      <c r="C23" s="14" t="s">
        <v>15</v>
      </c>
      <c r="D23" s="25">
        <v>16192625.04</v>
      </c>
      <c r="E23" s="25">
        <v>15067000</v>
      </c>
      <c r="F23" s="25">
        <v>55536.56</v>
      </c>
      <c r="G23" s="25"/>
      <c r="H23" s="27">
        <v>684477.89</v>
      </c>
      <c r="I23" s="27">
        <v>1228380.66</v>
      </c>
      <c r="J23" s="22">
        <v>864198.56</v>
      </c>
      <c r="K23" s="22">
        <v>1471656.45</v>
      </c>
      <c r="L23" s="22">
        <v>1820258.99</v>
      </c>
      <c r="M23" s="22">
        <v>1659290.86</v>
      </c>
      <c r="N23" s="22">
        <v>728894.88</v>
      </c>
      <c r="O23" s="22">
        <v>1406663.44</v>
      </c>
      <c r="P23" s="27">
        <v>571272.45</v>
      </c>
      <c r="Q23" s="27">
        <v>1528186.12</v>
      </c>
      <c r="R23" s="26">
        <f t="shared" si="13"/>
        <v>4724639.33</v>
      </c>
      <c r="S23" s="26">
        <f t="shared" si="12"/>
        <v>7294177.53</v>
      </c>
      <c r="T23" s="28">
        <f t="shared" si="10"/>
        <v>54.38591224697781</v>
      </c>
      <c r="U23" s="28">
        <f t="shared" si="11"/>
        <v>29.177723305078153</v>
      </c>
      <c r="V23" s="28">
        <f t="shared" si="4"/>
        <v>48.411611667883456</v>
      </c>
      <c r="W23" s="25">
        <v>35977000</v>
      </c>
      <c r="X23" s="34">
        <f t="shared" si="14"/>
        <v>15067000</v>
      </c>
      <c r="Y23" s="1">
        <v>2088000</v>
      </c>
    </row>
    <row r="24" spans="1:24" s="2" customFormat="1" ht="21" customHeight="1">
      <c r="A24" s="5">
        <v>3</v>
      </c>
      <c r="B24" s="6">
        <v>6</v>
      </c>
      <c r="C24" s="14" t="s">
        <v>16</v>
      </c>
      <c r="D24" s="25">
        <v>51574.17</v>
      </c>
      <c r="E24" s="25">
        <v>65000</v>
      </c>
      <c r="F24" s="25"/>
      <c r="G24" s="25"/>
      <c r="H24" s="25">
        <v>1900</v>
      </c>
      <c r="I24" s="25">
        <v>8400</v>
      </c>
      <c r="J24" s="27">
        <v>17383.2</v>
      </c>
      <c r="K24" s="27"/>
      <c r="L24" s="27">
        <v>3800</v>
      </c>
      <c r="M24" s="27">
        <v>12239.96</v>
      </c>
      <c r="N24" s="27"/>
      <c r="O24" s="27">
        <v>6749</v>
      </c>
      <c r="P24" s="27">
        <v>3800</v>
      </c>
      <c r="Q24" s="27"/>
      <c r="R24" s="26">
        <f t="shared" si="13"/>
        <v>26883.2</v>
      </c>
      <c r="S24" s="26">
        <f t="shared" si="12"/>
        <v>27388.96</v>
      </c>
      <c r="T24" s="28">
        <f t="shared" si="10"/>
        <v>1.881323651946191</v>
      </c>
      <c r="U24" s="28">
        <f t="shared" si="11"/>
        <v>52.12531777050411</v>
      </c>
      <c r="V24" s="28">
        <f t="shared" si="4"/>
        <v>42.13686153846154</v>
      </c>
      <c r="W24" s="25">
        <v>65000</v>
      </c>
      <c r="X24" s="34">
        <f t="shared" si="14"/>
        <v>65000</v>
      </c>
    </row>
    <row r="25" spans="1:25" ht="21" customHeight="1">
      <c r="A25" s="5">
        <v>3</v>
      </c>
      <c r="B25" s="6">
        <v>7</v>
      </c>
      <c r="C25" s="14" t="s">
        <v>17</v>
      </c>
      <c r="D25" s="25">
        <v>3361847.61</v>
      </c>
      <c r="E25" s="25">
        <v>4717000</v>
      </c>
      <c r="F25" s="25"/>
      <c r="G25" s="25"/>
      <c r="H25" s="22">
        <v>2160</v>
      </c>
      <c r="I25" s="22">
        <v>22291.12</v>
      </c>
      <c r="J25" s="27">
        <v>48040.82</v>
      </c>
      <c r="K25" s="27">
        <v>49160.37</v>
      </c>
      <c r="L25" s="27">
        <v>40213.76</v>
      </c>
      <c r="M25" s="27">
        <v>189577.49</v>
      </c>
      <c r="N25" s="27">
        <v>15015.5</v>
      </c>
      <c r="O25" s="27">
        <v>61142.26</v>
      </c>
      <c r="P25" s="27">
        <v>107599.51</v>
      </c>
      <c r="Q25" s="27">
        <v>179133.18</v>
      </c>
      <c r="R25" s="26">
        <f t="shared" si="13"/>
        <v>213029.59</v>
      </c>
      <c r="S25" s="26">
        <f t="shared" si="12"/>
        <v>501304.42</v>
      </c>
      <c r="T25" s="28">
        <f t="shared" si="10"/>
        <v>135.32149688688787</v>
      </c>
      <c r="U25" s="28">
        <f t="shared" si="11"/>
        <v>6.336681929494121</v>
      </c>
      <c r="V25" s="28">
        <f t="shared" si="4"/>
        <v>10.627611193555225</v>
      </c>
      <c r="W25" s="25">
        <v>5420000</v>
      </c>
      <c r="X25" s="34">
        <f t="shared" si="14"/>
        <v>4717000</v>
      </c>
      <c r="Y25" s="2">
        <v>695000</v>
      </c>
    </row>
    <row r="26" spans="1:25" ht="21" customHeight="1">
      <c r="A26" s="5">
        <v>3</v>
      </c>
      <c r="B26" s="6">
        <v>8</v>
      </c>
      <c r="C26" s="14" t="s">
        <v>18</v>
      </c>
      <c r="D26" s="25">
        <v>85303.38</v>
      </c>
      <c r="E26" s="25">
        <v>1028000</v>
      </c>
      <c r="F26" s="25"/>
      <c r="G26" s="25"/>
      <c r="H26" s="22"/>
      <c r="I26" s="22"/>
      <c r="J26" s="22"/>
      <c r="K26" s="22"/>
      <c r="L26" s="22">
        <v>613.6</v>
      </c>
      <c r="M26" s="22">
        <v>41300</v>
      </c>
      <c r="N26" s="22"/>
      <c r="O26" s="22"/>
      <c r="P26" s="27">
        <v>436.6</v>
      </c>
      <c r="Q26" s="27">
        <v>2059.1</v>
      </c>
      <c r="R26" s="26">
        <f t="shared" si="13"/>
        <v>1050.2</v>
      </c>
      <c r="S26" s="26">
        <f t="shared" si="12"/>
        <v>43359.1</v>
      </c>
      <c r="T26" s="28">
        <f t="shared" si="10"/>
        <v>4028.651685393258</v>
      </c>
      <c r="U26" s="28">
        <f t="shared" si="11"/>
        <v>1.2311352727172125</v>
      </c>
      <c r="V26" s="28">
        <f t="shared" si="4"/>
        <v>4.217811284046692</v>
      </c>
      <c r="W26" s="25">
        <v>1028000</v>
      </c>
      <c r="X26" s="34">
        <f t="shared" si="14"/>
        <v>1028000</v>
      </c>
      <c r="Y26" s="1">
        <v>0</v>
      </c>
    </row>
    <row r="27" spans="1:24" ht="21" customHeight="1">
      <c r="A27" s="5">
        <v>3</v>
      </c>
      <c r="B27" s="6">
        <v>9</v>
      </c>
      <c r="C27" s="14" t="s">
        <v>19</v>
      </c>
      <c r="D27" s="25"/>
      <c r="E27" s="25">
        <v>0</v>
      </c>
      <c r="F27" s="25"/>
      <c r="G27" s="2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8">
        <f t="shared" si="13"/>
        <v>0</v>
      </c>
      <c r="S27" s="28">
        <f t="shared" si="12"/>
        <v>0</v>
      </c>
      <c r="T27" s="28">
        <v>0</v>
      </c>
      <c r="U27" s="28">
        <f t="shared" si="11"/>
        <v>0</v>
      </c>
      <c r="V27" s="28">
        <v>0</v>
      </c>
      <c r="W27" s="28">
        <f>CEILING(S27*6/100+S27+S27,1000)</f>
        <v>0</v>
      </c>
      <c r="X27" s="34">
        <f t="shared" si="14"/>
        <v>0</v>
      </c>
    </row>
    <row r="28" spans="1:24" ht="20.25" customHeight="1">
      <c r="A28" s="7">
        <v>4</v>
      </c>
      <c r="B28" s="8"/>
      <c r="C28" s="15" t="s">
        <v>44</v>
      </c>
      <c r="D28" s="20">
        <f>SUM(D$29:D$35)</f>
        <v>0</v>
      </c>
      <c r="E28" s="20">
        <f>SUM(E$29:E$35)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>SUM(R$29:R$35)</f>
        <v>0</v>
      </c>
      <c r="S28" s="21">
        <f>SUM(S$29:S$35)</f>
        <v>0</v>
      </c>
      <c r="T28" s="21">
        <v>0</v>
      </c>
      <c r="U28" s="21">
        <f>SUM(U$29:U$35)</f>
        <v>0</v>
      </c>
      <c r="V28" s="24">
        <v>0</v>
      </c>
      <c r="W28" s="24">
        <f>SUM(W$29:W$35)</f>
        <v>0</v>
      </c>
      <c r="X28" s="34">
        <f t="shared" si="14"/>
        <v>0</v>
      </c>
    </row>
    <row r="29" spans="1:24" ht="21" customHeight="1">
      <c r="A29" s="5">
        <v>4</v>
      </c>
      <c r="B29" s="6">
        <v>1</v>
      </c>
      <c r="C29" s="14" t="s">
        <v>45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8"/>
      <c r="W29" s="22"/>
      <c r="X29" s="34">
        <f t="shared" si="14"/>
        <v>0</v>
      </c>
    </row>
    <row r="30" spans="1:24" s="2" customFormat="1" ht="21" customHeight="1">
      <c r="A30" s="5">
        <v>4</v>
      </c>
      <c r="B30" s="6">
        <v>2</v>
      </c>
      <c r="C30" s="14" t="s">
        <v>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8"/>
      <c r="W30" s="23"/>
      <c r="X30" s="34">
        <f t="shared" si="14"/>
        <v>0</v>
      </c>
    </row>
    <row r="31" spans="1:24" ht="21" customHeight="1">
      <c r="A31" s="5">
        <v>4</v>
      </c>
      <c r="B31" s="6">
        <v>3</v>
      </c>
      <c r="C31" s="14" t="s">
        <v>21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8"/>
      <c r="W31" s="22"/>
      <c r="X31" s="34">
        <f t="shared" si="14"/>
        <v>0</v>
      </c>
    </row>
    <row r="32" spans="1:24" ht="21" customHeight="1">
      <c r="A32" s="5">
        <v>4</v>
      </c>
      <c r="B32" s="6">
        <v>4</v>
      </c>
      <c r="C32" s="14" t="s">
        <v>22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8"/>
      <c r="W32" s="22"/>
      <c r="X32" s="34">
        <f t="shared" si="14"/>
        <v>0</v>
      </c>
    </row>
    <row r="33" spans="1:24" ht="21" customHeight="1">
      <c r="A33" s="5">
        <v>4</v>
      </c>
      <c r="B33" s="6">
        <v>5</v>
      </c>
      <c r="C33" s="14" t="s">
        <v>64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8"/>
      <c r="W33" s="22"/>
      <c r="X33" s="34">
        <f t="shared" si="14"/>
        <v>0</v>
      </c>
    </row>
    <row r="34" spans="1:24" ht="21" customHeight="1">
      <c r="A34" s="5">
        <v>4</v>
      </c>
      <c r="B34" s="6">
        <v>6</v>
      </c>
      <c r="C34" s="14" t="s">
        <v>65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8"/>
      <c r="W34" s="22"/>
      <c r="X34" s="34">
        <f t="shared" si="14"/>
        <v>0</v>
      </c>
    </row>
    <row r="35" spans="1:24" ht="21" customHeight="1">
      <c r="A35" s="5">
        <v>4</v>
      </c>
      <c r="B35" s="6">
        <v>7</v>
      </c>
      <c r="C35" s="14" t="s">
        <v>66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8"/>
      <c r="W35" s="22"/>
      <c r="X35" s="34">
        <f t="shared" si="14"/>
        <v>0</v>
      </c>
    </row>
    <row r="36" spans="1:24" ht="21" customHeight="1">
      <c r="A36" s="3">
        <v>5</v>
      </c>
      <c r="B36" s="4"/>
      <c r="C36" s="13" t="s">
        <v>46</v>
      </c>
      <c r="D36" s="20">
        <f>SUM(D$37:D$43)</f>
        <v>342242911.09000003</v>
      </c>
      <c r="E36" s="20">
        <f>SUM(E$37:E$43)</f>
        <v>43991000</v>
      </c>
      <c r="F36" s="20">
        <f aca="true" t="shared" si="15" ref="F36:Q36">SUM(F$37:F$43)</f>
        <v>75850</v>
      </c>
      <c r="G36" s="20">
        <f t="shared" si="15"/>
        <v>130550</v>
      </c>
      <c r="H36" s="20">
        <f t="shared" si="15"/>
        <v>1689735</v>
      </c>
      <c r="I36" s="20">
        <f t="shared" si="15"/>
        <v>2485706.01</v>
      </c>
      <c r="J36" s="20">
        <f t="shared" si="15"/>
        <v>2159480.13</v>
      </c>
      <c r="K36" s="20">
        <f t="shared" si="15"/>
        <v>2718888.5300000003</v>
      </c>
      <c r="L36" s="20">
        <f t="shared" si="15"/>
        <v>9684841.99</v>
      </c>
      <c r="M36" s="20">
        <f t="shared" si="15"/>
        <v>2187348.88</v>
      </c>
      <c r="N36" s="20">
        <f t="shared" si="15"/>
        <v>1830033</v>
      </c>
      <c r="O36" s="20">
        <f t="shared" si="15"/>
        <v>2152006.1799999997</v>
      </c>
      <c r="P36" s="20">
        <f t="shared" si="15"/>
        <v>1840703.19</v>
      </c>
      <c r="Q36" s="20">
        <f t="shared" si="15"/>
        <v>32910517.570000004</v>
      </c>
      <c r="R36" s="20">
        <f>SUM(R37:R43)</f>
        <v>17280643.31</v>
      </c>
      <c r="S36" s="20">
        <f>SUM(S37:S43)</f>
        <v>42585017.17</v>
      </c>
      <c r="T36" s="21">
        <f>(S36-R36)/R36*100</f>
        <v>146.43189727408364</v>
      </c>
      <c r="U36" s="21">
        <f>IF(R36=0,0,IF(D36=0,0,R36/D36*100))</f>
        <v>5.049233380748006</v>
      </c>
      <c r="V36" s="24">
        <f t="shared" si="4"/>
        <v>96.80393073583234</v>
      </c>
      <c r="W36" s="20">
        <f>SUM(W$37:W$43)</f>
        <v>47977000</v>
      </c>
      <c r="X36" s="34" t="s">
        <v>69</v>
      </c>
    </row>
    <row r="37" spans="1:25" ht="21" customHeight="1">
      <c r="A37" s="5">
        <v>5</v>
      </c>
      <c r="B37" s="6">
        <v>1</v>
      </c>
      <c r="C37" s="14" t="s">
        <v>73</v>
      </c>
      <c r="D37" s="25">
        <v>337508888</v>
      </c>
      <c r="E37" s="25">
        <v>39741000</v>
      </c>
      <c r="F37" s="25"/>
      <c r="G37" s="25"/>
      <c r="H37" s="22">
        <v>1547235</v>
      </c>
      <c r="I37" s="22">
        <v>1864335</v>
      </c>
      <c r="J37" s="22">
        <v>1547233</v>
      </c>
      <c r="K37" s="22">
        <v>1864333</v>
      </c>
      <c r="L37" s="27">
        <v>9415491.99</v>
      </c>
      <c r="M37" s="27">
        <v>1864333</v>
      </c>
      <c r="N37" s="27">
        <v>1547233</v>
      </c>
      <c r="O37" s="27">
        <v>1864333</v>
      </c>
      <c r="P37" s="27">
        <v>1547233</v>
      </c>
      <c r="Q37" s="27">
        <v>30419319.89</v>
      </c>
      <c r="R37" s="26">
        <f>F37+H37+J37+L37+N37+P37</f>
        <v>15604425.99</v>
      </c>
      <c r="S37" s="26">
        <f aca="true" t="shared" si="16" ref="S37:S43">G37+I37+K37+M37+O37+Q37</f>
        <v>37876653.89</v>
      </c>
      <c r="T37" s="28">
        <f>(S37-R37)/R37*100</f>
        <v>142.7301966395497</v>
      </c>
      <c r="U37" s="28">
        <f aca="true" t="shared" si="17" ref="U37:U43">IF(R37=0,0,IF(D37=0,0,R37/D37*100))</f>
        <v>4.6234118699712585</v>
      </c>
      <c r="V37" s="28">
        <f t="shared" si="4"/>
        <v>95.30875893913088</v>
      </c>
      <c r="W37" s="25">
        <v>39741000</v>
      </c>
      <c r="X37" s="34">
        <f t="shared" si="14"/>
        <v>39741000</v>
      </c>
      <c r="Y37" s="35">
        <v>313511133</v>
      </c>
    </row>
    <row r="38" spans="1:24" s="2" customFormat="1" ht="21" customHeight="1">
      <c r="A38" s="5">
        <v>5</v>
      </c>
      <c r="B38" s="6">
        <v>2</v>
      </c>
      <c r="C38" s="14" t="s">
        <v>23</v>
      </c>
      <c r="D38" s="25">
        <v>684000</v>
      </c>
      <c r="E38" s="25">
        <v>942000</v>
      </c>
      <c r="F38" s="25"/>
      <c r="G38" s="25"/>
      <c r="H38" s="23"/>
      <c r="I38" s="23">
        <v>189800</v>
      </c>
      <c r="J38" s="23">
        <v>350000</v>
      </c>
      <c r="K38" s="23">
        <v>188000</v>
      </c>
      <c r="L38" s="27">
        <v>123000</v>
      </c>
      <c r="M38" s="27"/>
      <c r="N38" s="23">
        <v>123000</v>
      </c>
      <c r="O38" s="23"/>
      <c r="P38" s="23"/>
      <c r="Q38" s="23">
        <v>470000</v>
      </c>
      <c r="R38" s="26">
        <f aca="true" t="shared" si="18" ref="R38:R43">F38+H38+J38+L38+N38+P38</f>
        <v>596000</v>
      </c>
      <c r="S38" s="26">
        <f t="shared" si="16"/>
        <v>847800</v>
      </c>
      <c r="T38" s="28">
        <f>(S38-R38)/R38*100</f>
        <v>42.24832214765101</v>
      </c>
      <c r="U38" s="28">
        <f t="shared" si="17"/>
        <v>87.13450292397661</v>
      </c>
      <c r="V38" s="28">
        <f t="shared" si="4"/>
        <v>90</v>
      </c>
      <c r="W38" s="25">
        <f aca="true" t="shared" si="19" ref="W38:W43">X38+Y38</f>
        <v>942000</v>
      </c>
      <c r="X38" s="34">
        <f t="shared" si="14"/>
        <v>942000</v>
      </c>
    </row>
    <row r="39" spans="1:24" ht="21" customHeight="1">
      <c r="A39" s="5">
        <v>5</v>
      </c>
      <c r="B39" s="6">
        <v>3</v>
      </c>
      <c r="C39" s="14" t="s">
        <v>24</v>
      </c>
      <c r="D39" s="25">
        <v>977411.29</v>
      </c>
      <c r="E39" s="25">
        <v>3199000</v>
      </c>
      <c r="F39" s="25"/>
      <c r="G39" s="25">
        <v>19000</v>
      </c>
      <c r="H39" s="22"/>
      <c r="I39" s="22">
        <v>258671.01</v>
      </c>
      <c r="J39" s="22">
        <v>82290.16</v>
      </c>
      <c r="K39" s="22">
        <v>418055.53</v>
      </c>
      <c r="L39" s="27"/>
      <c r="M39" s="27">
        <v>114571.42</v>
      </c>
      <c r="N39" s="27"/>
      <c r="O39" s="27">
        <v>57624.18</v>
      </c>
      <c r="P39" s="22">
        <v>131470.19</v>
      </c>
      <c r="Q39" s="22">
        <v>241436.67</v>
      </c>
      <c r="R39" s="26">
        <f t="shared" si="18"/>
        <v>213760.35</v>
      </c>
      <c r="S39" s="26">
        <f t="shared" si="16"/>
        <v>1109358.81</v>
      </c>
      <c r="T39" s="28">
        <f>(S39-R39)/R39*100</f>
        <v>418.9731444582684</v>
      </c>
      <c r="U39" s="28">
        <f t="shared" si="17"/>
        <v>21.870051245264417</v>
      </c>
      <c r="V39" s="28">
        <f t="shared" si="4"/>
        <v>34.67829978118162</v>
      </c>
      <c r="W39" s="25">
        <f t="shared" si="19"/>
        <v>3199000</v>
      </c>
      <c r="X39" s="34">
        <f t="shared" si="14"/>
        <v>3199000</v>
      </c>
    </row>
    <row r="40" spans="1:25" ht="21" customHeight="1">
      <c r="A40" s="5">
        <v>5</v>
      </c>
      <c r="B40" s="6">
        <v>4</v>
      </c>
      <c r="C40" s="14" t="s">
        <v>25</v>
      </c>
      <c r="D40" s="25">
        <v>3048911.07</v>
      </c>
      <c r="E40" s="25">
        <v>0</v>
      </c>
      <c r="F40" s="25">
        <v>75850</v>
      </c>
      <c r="G40" s="25">
        <v>111550</v>
      </c>
      <c r="H40" s="22">
        <v>142500</v>
      </c>
      <c r="I40" s="22">
        <v>172900</v>
      </c>
      <c r="J40" s="22">
        <v>179956.97</v>
      </c>
      <c r="K40" s="22">
        <v>248500</v>
      </c>
      <c r="L40" s="27">
        <v>146350</v>
      </c>
      <c r="M40" s="27">
        <v>202100</v>
      </c>
      <c r="N40" s="22">
        <v>159800</v>
      </c>
      <c r="O40" s="22">
        <v>230049</v>
      </c>
      <c r="P40" s="27">
        <v>162000</v>
      </c>
      <c r="Q40" s="27">
        <v>1779761.01</v>
      </c>
      <c r="R40" s="26">
        <f t="shared" si="18"/>
        <v>866456.97</v>
      </c>
      <c r="S40" s="26">
        <f t="shared" si="16"/>
        <v>2744860.01</v>
      </c>
      <c r="T40" s="28">
        <f>(S40-R40)/R40*100</f>
        <v>216.7912666222767</v>
      </c>
      <c r="U40" s="28">
        <f t="shared" si="17"/>
        <v>28.418571421304193</v>
      </c>
      <c r="V40" s="28">
        <v>0</v>
      </c>
      <c r="W40" s="25">
        <v>3986000</v>
      </c>
      <c r="X40" s="34">
        <f t="shared" si="14"/>
        <v>0</v>
      </c>
      <c r="Y40" s="1">
        <v>642000</v>
      </c>
    </row>
    <row r="41" spans="1:24" ht="21" customHeight="1">
      <c r="A41" s="5">
        <v>5</v>
      </c>
      <c r="B41" s="6">
        <v>5</v>
      </c>
      <c r="C41" s="14" t="s">
        <v>67</v>
      </c>
      <c r="D41" s="25">
        <v>0</v>
      </c>
      <c r="E41" s="25">
        <v>0</v>
      </c>
      <c r="F41" s="25"/>
      <c r="G41" s="25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8">
        <f t="shared" si="18"/>
        <v>0</v>
      </c>
      <c r="S41" s="28">
        <f t="shared" si="16"/>
        <v>0</v>
      </c>
      <c r="T41" s="28">
        <v>0</v>
      </c>
      <c r="U41" s="28">
        <f t="shared" si="17"/>
        <v>0</v>
      </c>
      <c r="V41" s="28">
        <v>0</v>
      </c>
      <c r="W41" s="28">
        <f t="shared" si="19"/>
        <v>0</v>
      </c>
      <c r="X41" s="34">
        <f t="shared" si="14"/>
        <v>0</v>
      </c>
    </row>
    <row r="42" spans="1:24" ht="21" customHeight="1">
      <c r="A42" s="5">
        <v>5</v>
      </c>
      <c r="B42" s="6">
        <v>6</v>
      </c>
      <c r="C42" s="14" t="s">
        <v>26</v>
      </c>
      <c r="D42" s="25">
        <v>23700.73</v>
      </c>
      <c r="E42" s="25">
        <v>109000</v>
      </c>
      <c r="F42" s="25"/>
      <c r="G42" s="25"/>
      <c r="H42" s="22"/>
      <c r="I42" s="22"/>
      <c r="J42" s="22"/>
      <c r="K42" s="22"/>
      <c r="L42" s="22"/>
      <c r="M42" s="22">
        <v>6344.46</v>
      </c>
      <c r="N42" s="22"/>
      <c r="O42" s="22"/>
      <c r="P42" s="22"/>
      <c r="Q42" s="22"/>
      <c r="R42" s="28">
        <f t="shared" si="18"/>
        <v>0</v>
      </c>
      <c r="S42" s="26">
        <f t="shared" si="16"/>
        <v>6344.46</v>
      </c>
      <c r="T42" s="28">
        <v>0</v>
      </c>
      <c r="U42" s="28">
        <f t="shared" si="17"/>
        <v>0</v>
      </c>
      <c r="V42" s="28">
        <f t="shared" si="4"/>
        <v>5.8206055045871565</v>
      </c>
      <c r="W42" s="25">
        <f t="shared" si="19"/>
        <v>109000</v>
      </c>
      <c r="X42" s="34">
        <f t="shared" si="14"/>
        <v>109000</v>
      </c>
    </row>
    <row r="43" spans="1:24" ht="21" customHeight="1">
      <c r="A43" s="9">
        <v>5</v>
      </c>
      <c r="B43" s="10">
        <v>8</v>
      </c>
      <c r="C43" s="16" t="s">
        <v>47</v>
      </c>
      <c r="D43" s="25">
        <v>0</v>
      </c>
      <c r="E43" s="25">
        <v>0</v>
      </c>
      <c r="F43" s="25"/>
      <c r="G43" s="25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8">
        <f t="shared" si="18"/>
        <v>0</v>
      </c>
      <c r="S43" s="28">
        <f t="shared" si="16"/>
        <v>0</v>
      </c>
      <c r="T43" s="28">
        <v>0</v>
      </c>
      <c r="U43" s="28">
        <f t="shared" si="17"/>
        <v>0</v>
      </c>
      <c r="V43" s="28">
        <v>0</v>
      </c>
      <c r="W43" s="28">
        <f t="shared" si="19"/>
        <v>0</v>
      </c>
      <c r="X43" s="34">
        <f t="shared" si="14"/>
        <v>0</v>
      </c>
    </row>
    <row r="44" spans="1:24" ht="21" customHeight="1">
      <c r="A44" s="7">
        <v>6</v>
      </c>
      <c r="B44" s="8"/>
      <c r="C44" s="15" t="s">
        <v>48</v>
      </c>
      <c r="D44" s="20">
        <f aca="true" t="shared" si="20" ref="D44:Q44">SUM(D$45:D$53)</f>
        <v>52385144.92</v>
      </c>
      <c r="E44" s="20">
        <f t="shared" si="20"/>
        <v>88640000</v>
      </c>
      <c r="F44" s="20">
        <f t="shared" si="20"/>
        <v>0</v>
      </c>
      <c r="G44" s="20">
        <f t="shared" si="20"/>
        <v>0</v>
      </c>
      <c r="H44" s="20">
        <f t="shared" si="20"/>
        <v>470055.82</v>
      </c>
      <c r="I44" s="20">
        <f t="shared" si="20"/>
        <v>0</v>
      </c>
      <c r="J44" s="20">
        <f t="shared" si="20"/>
        <v>386326.44</v>
      </c>
      <c r="K44" s="20">
        <f t="shared" si="20"/>
        <v>515904.31</v>
      </c>
      <c r="L44" s="20">
        <f t="shared" si="20"/>
        <v>578068.72</v>
      </c>
      <c r="M44" s="20">
        <f t="shared" si="20"/>
        <v>4904763.72</v>
      </c>
      <c r="N44" s="20">
        <f t="shared" si="20"/>
        <v>560478.24</v>
      </c>
      <c r="O44" s="20">
        <f t="shared" si="20"/>
        <v>2350548.81</v>
      </c>
      <c r="P44" s="20">
        <f t="shared" si="20"/>
        <v>1110323.75</v>
      </c>
      <c r="Q44" s="20">
        <f t="shared" si="20"/>
        <v>4856638.24</v>
      </c>
      <c r="R44" s="20">
        <f>SUM(R45:R53)</f>
        <v>3105252.9699999997</v>
      </c>
      <c r="S44" s="20">
        <f>SUM(S45:S53)</f>
        <v>12627855.08</v>
      </c>
      <c r="T44" s="21">
        <f>(S44-R44)/R44*100</f>
        <v>306.6610740573577</v>
      </c>
      <c r="U44" s="21">
        <f>IF(R44=0,0,IF(D44=0,0,R44/D44*100))</f>
        <v>5.9277357631484815</v>
      </c>
      <c r="V44" s="24">
        <f t="shared" si="4"/>
        <v>14.246226398916967</v>
      </c>
      <c r="W44" s="20">
        <f>SUM(W$45:W$53)</f>
        <v>188325000</v>
      </c>
      <c r="X44" s="34">
        <f t="shared" si="14"/>
        <v>88640000</v>
      </c>
    </row>
    <row r="45" spans="1:24" ht="21" customHeight="1">
      <c r="A45" s="5">
        <v>6</v>
      </c>
      <c r="B45" s="6">
        <v>1</v>
      </c>
      <c r="C45" s="14" t="s">
        <v>27</v>
      </c>
      <c r="D45" s="25">
        <v>26456823.25</v>
      </c>
      <c r="E45" s="25">
        <v>16438000</v>
      </c>
      <c r="F45" s="22"/>
      <c r="G45" s="22"/>
      <c r="H45" s="22">
        <v>470055.82</v>
      </c>
      <c r="I45" s="22"/>
      <c r="J45" s="27">
        <v>39078.4</v>
      </c>
      <c r="K45" s="27">
        <v>66205.25</v>
      </c>
      <c r="L45" s="27">
        <v>25446.41</v>
      </c>
      <c r="M45" s="27">
        <v>3351170.4</v>
      </c>
      <c r="N45" s="22">
        <v>92232.45</v>
      </c>
      <c r="O45" s="22">
        <v>73835.38</v>
      </c>
      <c r="P45" s="27">
        <v>460771.54</v>
      </c>
      <c r="Q45" s="27">
        <v>3293977.28</v>
      </c>
      <c r="R45" s="26">
        <f>F45+H45+J45+L45+N45+P45</f>
        <v>1087584.6199999999</v>
      </c>
      <c r="S45" s="26">
        <f aca="true" t="shared" si="21" ref="S45:S53">G45+I45+K45+M45+O45+Q45</f>
        <v>6785188.31</v>
      </c>
      <c r="T45" s="28">
        <f aca="true" t="shared" si="22" ref="T45:T51">(S45-R45)/R45*100</f>
        <v>523.876817051716</v>
      </c>
      <c r="U45" s="28">
        <f>IF(R45=0,0,IF(D45=0,0,R45/D45*100))</f>
        <v>4.110790663425549</v>
      </c>
      <c r="V45" s="28">
        <f t="shared" si="4"/>
        <v>41.27745656405889</v>
      </c>
      <c r="W45" s="25">
        <v>25123000</v>
      </c>
      <c r="X45" s="34">
        <f t="shared" si="14"/>
        <v>16438000</v>
      </c>
    </row>
    <row r="46" spans="1:24" ht="21" customHeight="1">
      <c r="A46" s="5">
        <v>6</v>
      </c>
      <c r="B46" s="6">
        <v>2</v>
      </c>
      <c r="C46" s="14" t="s">
        <v>28</v>
      </c>
      <c r="D46" s="25">
        <v>0</v>
      </c>
      <c r="E46" s="25"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8">
        <f aca="true" t="shared" si="23" ref="R46:R53">F46+H46+J46+L46+N46+P46</f>
        <v>0</v>
      </c>
      <c r="S46" s="28">
        <f t="shared" si="21"/>
        <v>0</v>
      </c>
      <c r="T46" s="28">
        <v>0</v>
      </c>
      <c r="U46" s="28">
        <f aca="true" t="shared" si="24" ref="U46:U54">IF(R46=0,0,IF(D46=0,0,R46/D46*100))</f>
        <v>0</v>
      </c>
      <c r="V46" s="28">
        <v>0</v>
      </c>
      <c r="W46" s="28">
        <f>X46+Y46</f>
        <v>0</v>
      </c>
      <c r="X46" s="34">
        <f t="shared" si="14"/>
        <v>0</v>
      </c>
    </row>
    <row r="47" spans="1:24" ht="21" customHeight="1">
      <c r="A47" s="5">
        <v>6</v>
      </c>
      <c r="B47" s="6">
        <v>3</v>
      </c>
      <c r="C47" s="14" t="s">
        <v>29</v>
      </c>
      <c r="D47" s="25">
        <v>1692828.19</v>
      </c>
      <c r="E47" s="25">
        <v>3000000</v>
      </c>
      <c r="F47" s="22"/>
      <c r="G47" s="22"/>
      <c r="H47" s="22"/>
      <c r="I47" s="22"/>
      <c r="J47" s="22"/>
      <c r="K47" s="22">
        <v>64571.96</v>
      </c>
      <c r="L47" s="22">
        <v>39702.28</v>
      </c>
      <c r="M47" s="22">
        <v>44742.65</v>
      </c>
      <c r="N47" s="22"/>
      <c r="O47" s="22">
        <v>47478.48</v>
      </c>
      <c r="P47" s="22">
        <v>17924.2</v>
      </c>
      <c r="Q47" s="22">
        <v>469778.89</v>
      </c>
      <c r="R47" s="26">
        <f t="shared" si="23"/>
        <v>57626.479999999996</v>
      </c>
      <c r="S47" s="26">
        <f t="shared" si="21"/>
        <v>626571.98</v>
      </c>
      <c r="T47" s="28">
        <f t="shared" si="22"/>
        <v>987.2987210046492</v>
      </c>
      <c r="U47" s="28">
        <f t="shared" si="24"/>
        <v>3.404154086068238</v>
      </c>
      <c r="V47" s="28">
        <f t="shared" si="4"/>
        <v>20.885732666666666</v>
      </c>
      <c r="W47" s="25">
        <f>X47+Y47</f>
        <v>3000000</v>
      </c>
      <c r="X47" s="34">
        <f t="shared" si="14"/>
        <v>3000000</v>
      </c>
    </row>
    <row r="48" spans="1:24" s="2" customFormat="1" ht="21" customHeight="1">
      <c r="A48" s="5">
        <v>6</v>
      </c>
      <c r="B48" s="6">
        <v>4</v>
      </c>
      <c r="C48" s="14" t="s">
        <v>30</v>
      </c>
      <c r="D48" s="25">
        <v>0</v>
      </c>
      <c r="E48" s="25">
        <v>2000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8">
        <f t="shared" si="23"/>
        <v>0</v>
      </c>
      <c r="S48" s="28">
        <f t="shared" si="21"/>
        <v>0</v>
      </c>
      <c r="T48" s="28">
        <v>0</v>
      </c>
      <c r="U48" s="28">
        <f t="shared" si="24"/>
        <v>0</v>
      </c>
      <c r="V48" s="28">
        <f t="shared" si="4"/>
        <v>0</v>
      </c>
      <c r="W48" s="25">
        <f>X48+Y48</f>
        <v>2000</v>
      </c>
      <c r="X48" s="34">
        <f t="shared" si="14"/>
        <v>2000</v>
      </c>
    </row>
    <row r="49" spans="1:25" ht="21" customHeight="1">
      <c r="A49" s="5">
        <v>6</v>
      </c>
      <c r="B49" s="6">
        <v>5</v>
      </c>
      <c r="C49" s="14" t="s">
        <v>31</v>
      </c>
      <c r="D49" s="25">
        <v>9192566.03</v>
      </c>
      <c r="E49" s="25">
        <v>50200000</v>
      </c>
      <c r="F49" s="22"/>
      <c r="G49" s="22"/>
      <c r="H49" s="22"/>
      <c r="I49" s="22"/>
      <c r="J49" s="27">
        <v>107970</v>
      </c>
      <c r="K49" s="27"/>
      <c r="L49" s="27">
        <v>86435</v>
      </c>
      <c r="M49" s="27">
        <v>135700</v>
      </c>
      <c r="N49" s="22">
        <v>254290</v>
      </c>
      <c r="O49" s="22">
        <v>578863.49</v>
      </c>
      <c r="P49" s="22">
        <v>156940</v>
      </c>
      <c r="Q49" s="22">
        <v>53868.26</v>
      </c>
      <c r="R49" s="26">
        <f>F49+H49+J49+L49+N49+P49</f>
        <v>605635</v>
      </c>
      <c r="S49" s="26">
        <f>G49+I49+K49+M49+O49+Q49</f>
        <v>768431.75</v>
      </c>
      <c r="T49" s="28">
        <f t="shared" si="22"/>
        <v>26.88034046909442</v>
      </c>
      <c r="U49" s="28">
        <f t="shared" si="24"/>
        <v>6.588312752103234</v>
      </c>
      <c r="V49" s="28">
        <f t="shared" si="4"/>
        <v>1.5307405378486056</v>
      </c>
      <c r="W49" s="25">
        <v>128900000</v>
      </c>
      <c r="X49" s="34">
        <f t="shared" si="14"/>
        <v>50200000</v>
      </c>
      <c r="Y49" s="1">
        <v>5266000</v>
      </c>
    </row>
    <row r="50" spans="1:24" ht="21" customHeight="1">
      <c r="A50" s="5">
        <v>6</v>
      </c>
      <c r="B50" s="6">
        <v>6</v>
      </c>
      <c r="C50" s="14" t="s">
        <v>32</v>
      </c>
      <c r="D50" s="25">
        <v>2335809.74</v>
      </c>
      <c r="E50" s="25">
        <v>2650000</v>
      </c>
      <c r="F50" s="22"/>
      <c r="G50" s="22"/>
      <c r="H50" s="22"/>
      <c r="I50" s="22"/>
      <c r="J50" s="22">
        <v>5815.04</v>
      </c>
      <c r="K50" s="22">
        <v>211667.1</v>
      </c>
      <c r="L50" s="22">
        <v>426485.03</v>
      </c>
      <c r="M50" s="22">
        <v>230489.4</v>
      </c>
      <c r="N50" s="22">
        <v>16886.05</v>
      </c>
      <c r="O50" s="22">
        <v>51684</v>
      </c>
      <c r="P50" s="27">
        <v>248187.01</v>
      </c>
      <c r="Q50" s="27">
        <v>233486.81</v>
      </c>
      <c r="R50" s="26">
        <f t="shared" si="23"/>
        <v>697373.13</v>
      </c>
      <c r="S50" s="26">
        <f t="shared" si="21"/>
        <v>727327.31</v>
      </c>
      <c r="T50" s="28">
        <f t="shared" si="22"/>
        <v>4.295287373633115</v>
      </c>
      <c r="U50" s="28">
        <f t="shared" si="24"/>
        <v>29.85573345541405</v>
      </c>
      <c r="V50" s="28">
        <f t="shared" si="4"/>
        <v>27.446313584905663</v>
      </c>
      <c r="W50" s="25">
        <f>X50+Y50+5000000</f>
        <v>7650000</v>
      </c>
      <c r="X50" s="34">
        <f t="shared" si="14"/>
        <v>2650000</v>
      </c>
    </row>
    <row r="51" spans="1:25" s="2" customFormat="1" ht="21" customHeight="1">
      <c r="A51" s="5">
        <v>6</v>
      </c>
      <c r="B51" s="6">
        <v>7</v>
      </c>
      <c r="C51" s="14" t="s">
        <v>33</v>
      </c>
      <c r="D51" s="25">
        <v>12707117.71</v>
      </c>
      <c r="E51" s="25">
        <v>16350000</v>
      </c>
      <c r="F51" s="23"/>
      <c r="G51" s="23"/>
      <c r="H51" s="23"/>
      <c r="I51" s="23"/>
      <c r="J51" s="27">
        <v>233463</v>
      </c>
      <c r="K51" s="27">
        <v>173460</v>
      </c>
      <c r="L51" s="23"/>
      <c r="M51" s="22">
        <v>1142661.27</v>
      </c>
      <c r="N51" s="27">
        <v>197069.74</v>
      </c>
      <c r="O51" s="27">
        <v>1598687.46</v>
      </c>
      <c r="P51" s="27">
        <v>226501</v>
      </c>
      <c r="Q51" s="27">
        <v>805527</v>
      </c>
      <c r="R51" s="26">
        <f t="shared" si="23"/>
        <v>657033.74</v>
      </c>
      <c r="S51" s="26">
        <f t="shared" si="21"/>
        <v>3720335.73</v>
      </c>
      <c r="T51" s="28">
        <f t="shared" si="22"/>
        <v>466.23206747343</v>
      </c>
      <c r="U51" s="28">
        <f t="shared" si="24"/>
        <v>5.170596157167414</v>
      </c>
      <c r="V51" s="28">
        <f t="shared" si="4"/>
        <v>22.754346972477062</v>
      </c>
      <c r="W51" s="25">
        <v>23650000</v>
      </c>
      <c r="X51" s="34">
        <f t="shared" si="14"/>
        <v>16350000</v>
      </c>
      <c r="Y51" s="2">
        <v>6500000</v>
      </c>
    </row>
    <row r="52" spans="1:24" ht="21" customHeight="1">
      <c r="A52" s="5">
        <v>6</v>
      </c>
      <c r="B52" s="6">
        <v>8</v>
      </c>
      <c r="C52" s="14" t="s">
        <v>49</v>
      </c>
      <c r="D52" s="25">
        <v>0</v>
      </c>
      <c r="E52" s="25"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8">
        <f t="shared" si="23"/>
        <v>0</v>
      </c>
      <c r="S52" s="28">
        <f t="shared" si="21"/>
        <v>0</v>
      </c>
      <c r="T52" s="28">
        <v>0</v>
      </c>
      <c r="U52" s="28">
        <f t="shared" si="24"/>
        <v>0</v>
      </c>
      <c r="V52" s="28">
        <v>0</v>
      </c>
      <c r="W52" s="28">
        <f>CEILING(S52*6/100+S52+S52,1000)</f>
        <v>0</v>
      </c>
      <c r="X52" s="34">
        <f t="shared" si="14"/>
        <v>0</v>
      </c>
    </row>
    <row r="53" spans="1:24" ht="21" customHeight="1">
      <c r="A53" s="5">
        <v>6</v>
      </c>
      <c r="B53" s="6">
        <v>9</v>
      </c>
      <c r="C53" s="14" t="s">
        <v>34</v>
      </c>
      <c r="D53" s="25">
        <v>0</v>
      </c>
      <c r="E53" s="25">
        <v>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8">
        <f t="shared" si="23"/>
        <v>0</v>
      </c>
      <c r="S53" s="28">
        <f t="shared" si="21"/>
        <v>0</v>
      </c>
      <c r="T53" s="28">
        <v>0</v>
      </c>
      <c r="U53" s="28">
        <f t="shared" si="24"/>
        <v>0</v>
      </c>
      <c r="V53" s="28">
        <v>0</v>
      </c>
      <c r="W53" s="28">
        <f>CEILING(S53*6/100+S53+S53,1000)</f>
        <v>0</v>
      </c>
      <c r="X53" s="34">
        <f t="shared" si="14"/>
        <v>0</v>
      </c>
    </row>
    <row r="54" spans="1:24" ht="21" customHeight="1">
      <c r="A54" s="7">
        <v>7</v>
      </c>
      <c r="B54" s="8"/>
      <c r="C54" s="15" t="s">
        <v>50</v>
      </c>
      <c r="D54" s="20">
        <f>SUM(D$55:D$56)</f>
        <v>0</v>
      </c>
      <c r="E54" s="20">
        <f>SUM(E$55:E$56)</f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>
        <v>0</v>
      </c>
      <c r="S54" s="21">
        <v>0</v>
      </c>
      <c r="T54" s="21">
        <v>0</v>
      </c>
      <c r="U54" s="21">
        <f t="shared" si="24"/>
        <v>0</v>
      </c>
      <c r="V54" s="24">
        <v>0</v>
      </c>
      <c r="W54" s="24">
        <f>SUM(W$55:W$56)</f>
        <v>0</v>
      </c>
      <c r="X54" s="34">
        <f t="shared" si="14"/>
        <v>0</v>
      </c>
    </row>
    <row r="55" spans="1:24" ht="21" customHeight="1">
      <c r="A55" s="5">
        <v>7</v>
      </c>
      <c r="B55" s="6">
        <v>1</v>
      </c>
      <c r="C55" s="17" t="s">
        <v>35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8">
        <v>0</v>
      </c>
      <c r="S55" s="28">
        <f>G55+I55+K55+M55+O55+Q55</f>
        <v>0</v>
      </c>
      <c r="T55" s="28">
        <v>0</v>
      </c>
      <c r="U55" s="28">
        <f>IF(R55=0,0,IF(D55=0,0,R55/D55*100))</f>
        <v>0</v>
      </c>
      <c r="V55" s="28">
        <v>0</v>
      </c>
      <c r="W55" s="28">
        <v>0</v>
      </c>
      <c r="X55" s="34">
        <f t="shared" si="14"/>
        <v>0</v>
      </c>
    </row>
    <row r="56" spans="1:24" ht="21" customHeight="1">
      <c r="A56" s="5">
        <v>7</v>
      </c>
      <c r="B56" s="6">
        <v>2</v>
      </c>
      <c r="C56" s="14" t="s">
        <v>36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8">
        <v>0</v>
      </c>
      <c r="S56" s="28">
        <f>G56+I56+K56+M56+O56+Q56</f>
        <v>0</v>
      </c>
      <c r="T56" s="28">
        <v>0</v>
      </c>
      <c r="U56" s="28">
        <f>IF(R56=0,0,IF(D56=0,0,R56/D56*100))</f>
        <v>0</v>
      </c>
      <c r="V56" s="28">
        <v>0</v>
      </c>
      <c r="W56" s="28">
        <v>0</v>
      </c>
      <c r="X56" s="34">
        <f t="shared" si="14"/>
        <v>0</v>
      </c>
    </row>
    <row r="57" spans="1:24" ht="21" customHeight="1">
      <c r="A57" s="7">
        <v>8</v>
      </c>
      <c r="B57" s="8"/>
      <c r="C57" s="15" t="s">
        <v>51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v>0</v>
      </c>
      <c r="S57" s="21">
        <v>0</v>
      </c>
      <c r="T57" s="21">
        <v>0</v>
      </c>
      <c r="U57" s="21">
        <v>0</v>
      </c>
      <c r="V57" s="24">
        <v>0</v>
      </c>
      <c r="W57" s="24">
        <v>0</v>
      </c>
      <c r="X57" s="34">
        <f t="shared" si="14"/>
        <v>0</v>
      </c>
    </row>
    <row r="58" spans="1:24" ht="21" customHeight="1">
      <c r="A58" s="5">
        <v>8</v>
      </c>
      <c r="B58" s="6">
        <v>1</v>
      </c>
      <c r="C58" s="14" t="s">
        <v>52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8">
        <v>0</v>
      </c>
      <c r="S58" s="28">
        <f>G58+I58+K58+M58+O58+Q58</f>
        <v>0</v>
      </c>
      <c r="T58" s="28">
        <v>0</v>
      </c>
      <c r="U58" s="28">
        <f>IF(R58=0,0,IF(D58=0,0,R58/D58*100))</f>
        <v>0</v>
      </c>
      <c r="V58" s="28">
        <v>0</v>
      </c>
      <c r="W58" s="28">
        <v>0</v>
      </c>
      <c r="X58" s="34">
        <f t="shared" si="14"/>
        <v>0</v>
      </c>
    </row>
    <row r="59" spans="1:24" ht="21" customHeight="1">
      <c r="A59" s="5">
        <v>8</v>
      </c>
      <c r="B59" s="6">
        <v>2</v>
      </c>
      <c r="C59" s="14" t="s">
        <v>53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8">
        <v>0</v>
      </c>
      <c r="S59" s="28">
        <f>G59+I59+K59+M59+O59+Q59</f>
        <v>0</v>
      </c>
      <c r="T59" s="28">
        <v>0</v>
      </c>
      <c r="U59" s="28">
        <f>IF(R59=0,0,IF(D59=0,0,R59/D59*100))</f>
        <v>0</v>
      </c>
      <c r="V59" s="28">
        <v>0</v>
      </c>
      <c r="W59" s="28">
        <v>0</v>
      </c>
      <c r="X59" s="34">
        <f t="shared" si="14"/>
        <v>0</v>
      </c>
    </row>
    <row r="60" spans="1:24" ht="21" customHeight="1">
      <c r="A60" s="7">
        <v>9</v>
      </c>
      <c r="B60" s="8"/>
      <c r="C60" s="15" t="s">
        <v>54</v>
      </c>
      <c r="D60" s="20">
        <f>SUM(D$61:D$68)</f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>
        <f>SUM(R$61:R$68)</f>
        <v>0</v>
      </c>
      <c r="S60" s="21">
        <f>SUM(S$61:S$68)</f>
        <v>0</v>
      </c>
      <c r="T60" s="21">
        <f>SUM(T$61:T$68)</f>
        <v>0</v>
      </c>
      <c r="U60" s="21">
        <f>SUM(U$61:U$68)</f>
        <v>0</v>
      </c>
      <c r="V60" s="24">
        <v>0</v>
      </c>
      <c r="W60" s="24">
        <v>0</v>
      </c>
      <c r="X60" s="34">
        <f t="shared" si="14"/>
        <v>0</v>
      </c>
    </row>
    <row r="61" spans="1:24" ht="21" customHeight="1">
      <c r="A61" s="5">
        <v>9</v>
      </c>
      <c r="B61" s="6">
        <v>1</v>
      </c>
      <c r="C61" s="14" t="s">
        <v>55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34">
        <f t="shared" si="14"/>
        <v>0</v>
      </c>
    </row>
    <row r="62" spans="1:24" ht="21" customHeight="1">
      <c r="A62" s="9">
        <v>9</v>
      </c>
      <c r="B62" s="10">
        <v>2</v>
      </c>
      <c r="C62" s="16" t="s">
        <v>56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34">
        <f t="shared" si="14"/>
        <v>0</v>
      </c>
    </row>
    <row r="63" spans="1:24" ht="21" customHeight="1">
      <c r="A63" s="5">
        <v>9</v>
      </c>
      <c r="B63" s="6">
        <v>3</v>
      </c>
      <c r="C63" s="14" t="s">
        <v>57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34">
        <f t="shared" si="14"/>
        <v>0</v>
      </c>
    </row>
    <row r="64" spans="1:24" ht="21" customHeight="1">
      <c r="A64" s="9">
        <v>9</v>
      </c>
      <c r="B64" s="10">
        <v>5</v>
      </c>
      <c r="C64" s="16" t="s">
        <v>58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34">
        <f t="shared" si="14"/>
        <v>0</v>
      </c>
    </row>
    <row r="65" spans="1:24" ht="21" customHeight="1">
      <c r="A65" s="5">
        <v>9</v>
      </c>
      <c r="B65" s="6">
        <v>6</v>
      </c>
      <c r="C65" s="14" t="s">
        <v>59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34">
        <f t="shared" si="14"/>
        <v>0</v>
      </c>
    </row>
    <row r="66" spans="1:24" ht="21" customHeight="1">
      <c r="A66" s="5">
        <v>9</v>
      </c>
      <c r="B66" s="6">
        <v>7</v>
      </c>
      <c r="C66" s="14" t="s">
        <v>60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34">
        <f t="shared" si="14"/>
        <v>0</v>
      </c>
    </row>
    <row r="67" spans="1:24" ht="21" customHeight="1">
      <c r="A67" s="9">
        <v>9</v>
      </c>
      <c r="B67" s="10">
        <v>8</v>
      </c>
      <c r="C67" s="16" t="s">
        <v>61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34">
        <f t="shared" si="14"/>
        <v>0</v>
      </c>
    </row>
    <row r="68" spans="1:24" ht="21" customHeight="1" thickBot="1">
      <c r="A68" s="11">
        <v>9</v>
      </c>
      <c r="B68" s="12">
        <v>9</v>
      </c>
      <c r="C68" s="18" t="s">
        <v>62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34">
        <f t="shared" si="14"/>
        <v>0</v>
      </c>
    </row>
    <row r="69" spans="3:24" ht="21" customHeight="1" thickTop="1">
      <c r="C69" s="50" t="s">
        <v>71</v>
      </c>
      <c r="D69" s="51"/>
      <c r="E69" s="51"/>
      <c r="F69" s="51"/>
      <c r="G69" s="51"/>
      <c r="H69" s="51"/>
      <c r="I69" s="51"/>
      <c r="X69" s="34">
        <f t="shared" si="14"/>
        <v>0</v>
      </c>
    </row>
    <row r="70" spans="3:24" ht="21" customHeight="1">
      <c r="C70" s="49" t="s">
        <v>72</v>
      </c>
      <c r="D70" s="49"/>
      <c r="E70" s="49"/>
      <c r="F70" s="49"/>
      <c r="G70" s="49"/>
      <c r="H70" s="49"/>
      <c r="I70" s="49"/>
      <c r="J70" s="49"/>
      <c r="K70" s="49"/>
      <c r="L70" s="49"/>
      <c r="X70" s="34">
        <f t="shared" si="14"/>
        <v>0</v>
      </c>
    </row>
  </sheetData>
  <sheetProtection/>
  <mergeCells count="16">
    <mergeCell ref="C70:L70"/>
    <mergeCell ref="C69:I69"/>
    <mergeCell ref="C1:V1"/>
    <mergeCell ref="N3:O3"/>
    <mergeCell ref="P3:Q3"/>
    <mergeCell ref="R3:S3"/>
    <mergeCell ref="T3:T4"/>
    <mergeCell ref="H3:I3"/>
    <mergeCell ref="J3:K3"/>
    <mergeCell ref="L3:M3"/>
    <mergeCell ref="D3:D4"/>
    <mergeCell ref="A3:C4"/>
    <mergeCell ref="W3:W4"/>
    <mergeCell ref="E3:E4"/>
    <mergeCell ref="F3:G3"/>
    <mergeCell ref="U3:V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Sinem Ayverdi</cp:lastModifiedBy>
  <cp:lastPrinted>2022-07-18T08:06:01Z</cp:lastPrinted>
  <dcterms:created xsi:type="dcterms:W3CDTF">2006-02-08T13:34:16Z</dcterms:created>
  <dcterms:modified xsi:type="dcterms:W3CDTF">2022-09-08T10:36:55Z</dcterms:modified>
  <cp:category/>
  <cp:version/>
  <cp:contentType/>
  <cp:contentStatus/>
</cp:coreProperties>
</file>