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Bütçe Gelirleri" sheetId="1" r:id="rId1"/>
  </sheets>
  <externalReferences>
    <externalReference r:id="rId4"/>
  </externalReferences>
  <definedNames>
    <definedName name="SatirBaslik">#REF!</definedName>
    <definedName name="SutunBaslik">#REF!</definedName>
    <definedName name="_xlnm.Print_Area" localSheetId="0">'Bütçe Gelirleri'!$A$1:$Z$57</definedName>
  </definedNames>
  <calcPr fullCalcOnLoad="1"/>
</workbook>
</file>

<file path=xl/sharedStrings.xml><?xml version="1.0" encoding="utf-8"?>
<sst xmlns="http://schemas.openxmlformats.org/spreadsheetml/2006/main" count="121" uniqueCount="75">
  <si>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</si>
  <si>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</si>
  <si>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</si>
  <si>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</si>
  <si>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</si>
  <si>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</si>
  <si>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</si>
  <si>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</si>
  <si>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</si>
  <si>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Ek-2 BÜTÇE GELİRLERİNİN GELİŞİMİ</t>
  </si>
  <si>
    <t>01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</si>
  <si>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</si>
  <si>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</si>
  <si>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</si>
  <si>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</si>
  <si>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</si>
  <si>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</si>
  <si>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</si>
  <si>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</si>
  <si>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02</t>
  </si>
  <si>
    <t>Sosyal Güvenlik Gelirleri</t>
  </si>
  <si>
    <t>03</t>
  </si>
  <si>
    <t>Teşebbüs ve Mülkiyet Gelirleri</t>
  </si>
  <si>
    <t>Mal ve Hizmet Satış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</si>
  <si>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</si>
  <si>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</si>
  <si>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</si>
  <si>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</si>
  <si>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</si>
  <si>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04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</si>
  <si>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</si>
  <si>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</si>
  <si>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</si>
  <si>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</si>
  <si>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</si>
  <si>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</si>
  <si>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</si>
  <si>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05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</si>
  <si>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</si>
  <si>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</si>
  <si>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</si>
  <si>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</si>
  <si>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</si>
  <si>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</si>
  <si>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</si>
  <si>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</si>
  <si>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</si>
  <si>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</si>
  <si>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</si>
  <si>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</si>
  <si>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</si>
  <si>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</si>
  <si>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</si>
  <si>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09</t>
  </si>
  <si>
    <t>Red ve İadeler (-)</t>
  </si>
  <si>
    <t>GELİR KODLARI</t>
  </si>
  <si>
    <t>Sosyal Sigortalar Prim Gelirleri</t>
  </si>
  <si>
    <t>Genel Sağlık Sigortası Prim Gelirleri</t>
  </si>
  <si>
    <t>İş Kazaları ve Meslek Hastalıkları Prim Gelirleri</t>
  </si>
  <si>
    <t>Devlet Katkısı</t>
  </si>
  <si>
    <t>5510 Öncesi Sosyal Sigortalar Prim Gelirleri</t>
  </si>
  <si>
    <t>Diğer Sosyal Güvenlik Primi Gelirleri</t>
  </si>
  <si>
    <t>Malların Kullanma veya Faaliyette Bulunma İzni Gelirleri</t>
  </si>
  <si>
    <t>Bütçe Gelirleri Genel Toplamı</t>
  </si>
  <si>
    <t xml:space="preserve"> </t>
  </si>
  <si>
    <t xml:space="preserve">Fark </t>
  </si>
  <si>
    <t>yd-personel</t>
  </si>
  <si>
    <t>yd-sgk</t>
  </si>
  <si>
    <t>Finansman ilk altıay</t>
  </si>
  <si>
    <t>Finansman 2.altı aykümülatif</t>
  </si>
  <si>
    <t>2021
GERÇEKLEŞME TOPLAMI</t>
  </si>
  <si>
    <t>2022
BÜTÇE BAŞLANGIÇ ÖDENEĞİ</t>
  </si>
  <si>
    <t>2022 YILSONU GERÇEKLEŞME TAHMİNİ</t>
  </si>
  <si>
    <t>* =(2022 Yılı Ocak-Haziran Gerçekleşme-2021 Yılı Ocak-Haziran Gerçekleşme)/2021 Yılı Ocak-Haziran Gerçekleşme * 100 formülüyle hesaplanacaktır.</t>
  </si>
  <si>
    <t>** 2021 yılı için =2021 Yılı Ocak-Haziran Gerçekleşme/2021 Yılı Gerçekleşme Toplamı*100; 2022 yılı için =2022 Yılı Ocak-Haziran Gerçekleşme/2022 Yılı Başlangıç Ödeneği*100 formülüyle hesaplanacaktır.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</si>
</sst>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00"/>
    <numFmt numFmtId="185" formatCode="[$¥€-2]\ #,##0.00_);[Red]\([$€-2]\ #,##0.00\)"/>
    <numFmt numFmtId="186" formatCode="#,##0.000"/>
  </numFmts>
  <fonts count="47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Tur"/>
      <family val="0"/>
    </font>
    <font>
      <b/>
      <sz val="18"/>
      <name val="Times New Roman"/>
      <family val="1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49" fontId="9" fillId="0" borderId="12" xfId="50" applyNumberFormat="1" applyFont="1" applyFill="1" applyBorder="1" applyAlignment="1">
      <alignment horizontal="center" vertical="center" wrapText="1"/>
      <protection/>
    </xf>
    <xf numFmtId="1" fontId="9" fillId="0" borderId="13" xfId="50" applyNumberFormat="1" applyFont="1" applyFill="1" applyBorder="1" applyAlignment="1">
      <alignment horizontal="center" vertical="center" wrapText="1"/>
      <protection/>
    </xf>
    <xf numFmtId="184" fontId="10" fillId="0" borderId="14" xfId="49" applyNumberFormat="1" applyFont="1" applyFill="1" applyBorder="1" applyAlignment="1">
      <alignment horizontal="center" vertical="center" wrapText="1"/>
      <protection/>
    </xf>
    <xf numFmtId="1" fontId="10" fillId="0" borderId="15" xfId="49" applyNumberFormat="1" applyFont="1" applyFill="1" applyBorder="1" applyAlignment="1">
      <alignment horizontal="center" vertical="center" wrapText="1"/>
      <protection/>
    </xf>
    <xf numFmtId="49" fontId="9" fillId="0" borderId="14" xfId="50" applyNumberFormat="1" applyFont="1" applyFill="1" applyBorder="1" applyAlignment="1">
      <alignment horizontal="center" vertical="center" wrapText="1"/>
      <protection/>
    </xf>
    <xf numFmtId="1" fontId="9" fillId="0" borderId="15" xfId="50" applyNumberFormat="1" applyFont="1" applyFill="1" applyBorder="1" applyAlignment="1">
      <alignment horizontal="center" vertical="center" wrapText="1"/>
      <protection/>
    </xf>
    <xf numFmtId="49" fontId="10" fillId="0" borderId="14" xfId="50" applyNumberFormat="1" applyFont="1" applyFill="1" applyBorder="1" applyAlignment="1">
      <alignment horizontal="center" vertical="center" wrapText="1"/>
      <protection/>
    </xf>
    <xf numFmtId="1" fontId="10" fillId="0" borderId="15" xfId="50" applyNumberFormat="1" applyFont="1" applyFill="1" applyBorder="1" applyAlignment="1">
      <alignment horizontal="center" vertical="center" wrapText="1"/>
      <protection/>
    </xf>
    <xf numFmtId="184" fontId="9" fillId="0" borderId="14" xfId="49" applyNumberFormat="1" applyFont="1" applyFill="1" applyBorder="1" applyAlignment="1">
      <alignment horizontal="center" vertical="center" wrapText="1"/>
      <protection/>
    </xf>
    <xf numFmtId="1" fontId="12" fillId="0" borderId="15" xfId="49" applyNumberFormat="1" applyFont="1" applyFill="1" applyBorder="1" applyAlignment="1">
      <alignment horizontal="center" vertical="center" wrapText="1"/>
      <protection/>
    </xf>
    <xf numFmtId="1" fontId="10" fillId="0" borderId="15" xfId="50" applyNumberFormat="1" applyFont="1" applyFill="1" applyBorder="1" applyAlignment="1">
      <alignment horizontal="center" vertical="center"/>
      <protection/>
    </xf>
    <xf numFmtId="0" fontId="10" fillId="0" borderId="14" xfId="50" applyFont="1" applyFill="1" applyBorder="1" applyAlignment="1" quotePrefix="1">
      <alignment horizontal="center" vertical="center"/>
      <protection/>
    </xf>
    <xf numFmtId="3" fontId="6" fillId="32" borderId="16" xfId="0" applyNumberFormat="1" applyFont="1" applyFill="1" applyBorder="1" applyAlignment="1">
      <alignment horizontal="right"/>
    </xf>
    <xf numFmtId="3" fontId="6" fillId="32" borderId="17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6" fillId="32" borderId="11" xfId="0" applyNumberFormat="1" applyFont="1" applyFill="1" applyBorder="1" applyAlignment="1">
      <alignment horizontal="right"/>
    </xf>
    <xf numFmtId="3" fontId="6" fillId="32" borderId="10" xfId="0" applyNumberFormat="1" applyFont="1" applyFill="1" applyBorder="1" applyAlignment="1">
      <alignment horizontal="right"/>
    </xf>
    <xf numFmtId="3" fontId="2" fillId="32" borderId="11" xfId="0" applyNumberFormat="1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32" borderId="17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6" fillId="32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9" fillId="0" borderId="19" xfId="50" applyFont="1" applyFill="1" applyBorder="1" applyAlignment="1">
      <alignment horizontal="left" vertical="center" wrapText="1"/>
      <protection/>
    </xf>
    <xf numFmtId="0" fontId="10" fillId="0" borderId="20" xfId="51" applyFont="1" applyFill="1" applyBorder="1" applyAlignment="1">
      <alignment vertical="center" wrapText="1"/>
      <protection/>
    </xf>
    <xf numFmtId="0" fontId="9" fillId="0" borderId="20" xfId="50" applyFont="1" applyFill="1" applyBorder="1" applyAlignment="1">
      <alignment horizontal="left" vertical="center" wrapText="1"/>
      <protection/>
    </xf>
    <xf numFmtId="0" fontId="10" fillId="0" borderId="20" xfId="50" applyFont="1" applyFill="1" applyBorder="1" applyAlignment="1">
      <alignment horizontal="left" vertical="center" wrapText="1"/>
      <protection/>
    </xf>
    <xf numFmtId="0" fontId="9" fillId="0" borderId="20" xfId="49" applyFont="1" applyFill="1" applyBorder="1" applyAlignment="1">
      <alignment vertical="center" wrapText="1"/>
      <protection/>
    </xf>
    <xf numFmtId="0" fontId="10" fillId="0" borderId="20" xfId="49" applyFont="1" applyFill="1" applyBorder="1" applyAlignment="1">
      <alignment vertical="center" wrapText="1"/>
      <protection/>
    </xf>
    <xf numFmtId="49" fontId="10" fillId="0" borderId="20" xfId="50" applyNumberFormat="1" applyFont="1" applyFill="1" applyBorder="1" applyAlignment="1">
      <alignment horizontal="left" vertical="center"/>
      <protection/>
    </xf>
    <xf numFmtId="0" fontId="10" fillId="0" borderId="20" xfId="50" applyFont="1" applyFill="1" applyBorder="1" applyAlignment="1">
      <alignment vertical="center"/>
      <protection/>
    </xf>
    <xf numFmtId="0" fontId="2" fillId="32" borderId="20" xfId="0" applyFont="1" applyFill="1" applyBorder="1" applyAlignment="1">
      <alignment horizontal="left" vertical="center" wrapText="1"/>
    </xf>
    <xf numFmtId="3" fontId="2" fillId="32" borderId="15" xfId="0" applyNumberFormat="1" applyFont="1" applyFill="1" applyBorder="1" applyAlignment="1">
      <alignment horizontal="center" vertical="center" wrapText="1"/>
    </xf>
    <xf numFmtId="3" fontId="2" fillId="32" borderId="21" xfId="0" applyNumberFormat="1" applyFont="1" applyFill="1" applyBorder="1" applyAlignment="1">
      <alignment horizontal="center" vertical="center" wrapText="1"/>
    </xf>
    <xf numFmtId="4" fontId="2" fillId="32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32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32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6 Detaylı Hes.Planı (01-08-2005)" xfId="49"/>
    <cellStyle name="Normal_2007 genel yönetim gelir(10.07)" xfId="50"/>
    <cellStyle name="Normal_genelgelirtahk_tahs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8mozturk\Downloads\Ek-1-B&#252;t&#231;e-Giderlerinin-Geli&#351;im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ütçe Giderleri"/>
    </sheetNames>
    <sheetDataSet>
      <sheetData sheetId="0">
        <row r="5">
          <cell r="W5">
            <v>781993000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tabSelected="1" view="pageBreakPreview" zoomScale="80" zoomScaleNormal="80" zoomScaleSheetLayoutView="80" zoomScalePageLayoutView="0" workbookViewId="0" topLeftCell="D1">
      <pane ySplit="4" topLeftCell="A5" activePane="bottomLeft" state="frozen"/>
      <selection pane="topLeft" activeCell="A1" sqref="A1"/>
      <selection pane="bottomLeft" activeCell="N18" sqref="N18:N19"/>
    </sheetView>
  </sheetViews>
  <sheetFormatPr defaultColWidth="9.00390625" defaultRowHeight="12.75"/>
  <cols>
    <col min="1" max="1" width="5.125" style="2" customWidth="1"/>
    <col min="2" max="2" width="4.125" style="2" customWidth="1"/>
    <col min="3" max="3" width="78.625" style="2" bestFit="1" customWidth="1"/>
    <col min="4" max="4" width="19.00390625" style="2" customWidth="1"/>
    <col min="5" max="5" width="16.875" style="2" customWidth="1"/>
    <col min="6" max="6" width="13.25390625" style="2" customWidth="1"/>
    <col min="7" max="7" width="16.75390625" style="2" customWidth="1"/>
    <col min="8" max="8" width="13.25390625" style="2" customWidth="1"/>
    <col min="9" max="9" width="14.625" style="2" bestFit="1" customWidth="1"/>
    <col min="10" max="10" width="13.625" style="2" customWidth="1"/>
    <col min="11" max="11" width="14.875" style="2" customWidth="1"/>
    <col min="12" max="12" width="13.875" style="2" customWidth="1"/>
    <col min="13" max="13" width="14.625" style="2" bestFit="1" customWidth="1"/>
    <col min="14" max="14" width="14.75390625" style="2" customWidth="1"/>
    <col min="15" max="15" width="13.875" style="2" customWidth="1"/>
    <col min="16" max="16" width="14.375" style="2" customWidth="1"/>
    <col min="17" max="17" width="13.00390625" style="2" customWidth="1"/>
    <col min="18" max="18" width="16.75390625" style="2" customWidth="1"/>
    <col min="19" max="19" width="13.625" style="2" customWidth="1"/>
    <col min="20" max="20" width="12.875" style="2" customWidth="1"/>
    <col min="21" max="22" width="12.375" style="2" customWidth="1"/>
    <col min="23" max="23" width="18.125" style="2" customWidth="1"/>
    <col min="24" max="24" width="26.375" style="2" hidden="1" customWidth="1"/>
    <col min="25" max="26" width="17.375" style="2" hidden="1" customWidth="1"/>
    <col min="27" max="27" width="11.875" style="2" bestFit="1" customWidth="1"/>
    <col min="28" max="30" width="9.125" style="2" customWidth="1"/>
    <col min="31" max="31" width="12.625" style="2" hidden="1" customWidth="1"/>
    <col min="32" max="16384" width="9.125" style="2" customWidth="1"/>
  </cols>
  <sheetData>
    <row r="1" spans="3:21" s="1" customFormat="1" ht="33" customHeight="1">
      <c r="C1" s="62" t="s">
        <v>9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="1" customFormat="1" ht="16.5" thickBot="1"/>
    <row r="3" spans="3:23" s="1" customFormat="1" ht="47.25" customHeight="1" thickBot="1">
      <c r="C3" s="63" t="s">
        <v>55</v>
      </c>
      <c r="D3" s="65" t="s">
        <v>70</v>
      </c>
      <c r="E3" s="65" t="s">
        <v>71</v>
      </c>
      <c r="F3" s="55" t="s">
        <v>0</v>
      </c>
      <c r="G3" s="56"/>
      <c r="H3" s="55" t="s">
        <v>1</v>
      </c>
      <c r="I3" s="56"/>
      <c r="J3" s="55" t="s">
        <v>2</v>
      </c>
      <c r="K3" s="56"/>
      <c r="L3" s="55" t="s">
        <v>3</v>
      </c>
      <c r="M3" s="56"/>
      <c r="N3" s="55" t="s">
        <v>4</v>
      </c>
      <c r="O3" s="56"/>
      <c r="P3" s="55" t="s">
        <v>5</v>
      </c>
      <c r="Q3" s="56"/>
      <c r="R3" s="55" t="s">
        <v>6</v>
      </c>
      <c r="S3" s="56"/>
      <c r="T3" s="57" t="s">
        <v>7</v>
      </c>
      <c r="U3" s="55" t="s">
        <v>8</v>
      </c>
      <c r="V3" s="56"/>
      <c r="W3" s="57" t="s">
        <v>72</v>
      </c>
    </row>
    <row r="4" spans="3:23" s="3" customFormat="1" ht="36" customHeight="1" thickBot="1">
      <c r="C4" s="64"/>
      <c r="D4" s="66"/>
      <c r="E4" s="66"/>
      <c r="F4" s="29">
        <v>2021</v>
      </c>
      <c r="G4" s="29">
        <v>2022</v>
      </c>
      <c r="H4" s="29">
        <v>2021</v>
      </c>
      <c r="I4" s="29">
        <v>2022</v>
      </c>
      <c r="J4" s="29">
        <v>2021</v>
      </c>
      <c r="K4" s="29">
        <v>2022</v>
      </c>
      <c r="L4" s="29">
        <v>2021</v>
      </c>
      <c r="M4" s="29">
        <v>2022</v>
      </c>
      <c r="N4" s="29">
        <v>2021</v>
      </c>
      <c r="O4" s="29">
        <v>2022</v>
      </c>
      <c r="P4" s="29">
        <v>2021</v>
      </c>
      <c r="Q4" s="29">
        <v>2022</v>
      </c>
      <c r="R4" s="29">
        <v>2021</v>
      </c>
      <c r="S4" s="29">
        <v>2022</v>
      </c>
      <c r="T4" s="58"/>
      <c r="U4" s="29">
        <v>2021</v>
      </c>
      <c r="V4" s="29">
        <v>2022</v>
      </c>
      <c r="W4" s="58"/>
    </row>
    <row r="5" spans="3:26" s="3" customFormat="1" ht="36" customHeight="1" thickBot="1">
      <c r="C5" s="43" t="s">
        <v>63</v>
      </c>
      <c r="D5" s="53">
        <f>D6+D14+D21+D29+D36+D41+D46+D49</f>
        <v>1135004604.98</v>
      </c>
      <c r="E5" s="45">
        <f>E6+E14+E21+E29+E36+E41+E46+E49</f>
        <v>1015842000</v>
      </c>
      <c r="F5" s="44">
        <f aca="true" t="shared" si="0" ref="F5:P5">F6+F14+F21+F29+F36+F41+F46-F49</f>
        <v>103244745.86999999</v>
      </c>
      <c r="G5" s="44">
        <f t="shared" si="0"/>
        <v>78247160.69</v>
      </c>
      <c r="H5" s="44">
        <f t="shared" si="0"/>
        <v>42961261.76</v>
      </c>
      <c r="I5" s="44">
        <f t="shared" si="0"/>
        <v>110018443.37</v>
      </c>
      <c r="J5" s="44">
        <f t="shared" si="0"/>
        <v>93417474.62</v>
      </c>
      <c r="K5" s="44">
        <f t="shared" si="0"/>
        <v>124811531.86</v>
      </c>
      <c r="L5" s="44">
        <f t="shared" si="0"/>
        <v>71813329.05</v>
      </c>
      <c r="M5" s="44">
        <f t="shared" si="0"/>
        <v>106452350.18</v>
      </c>
      <c r="N5" s="44">
        <f t="shared" si="0"/>
        <v>1737282.59</v>
      </c>
      <c r="O5" s="44">
        <f t="shared" si="0"/>
        <v>95378321.03999999</v>
      </c>
      <c r="P5" s="44">
        <f t="shared" si="0"/>
        <v>22019652.34</v>
      </c>
      <c r="Q5" s="44">
        <f>Q6+Q14+Q21+Q29+Q36+Q41+Q46-Q49</f>
        <v>53628187.4</v>
      </c>
      <c r="R5" s="44">
        <f>F5+H5+J5+L5+N5+P5</f>
        <v>335193746.22999996</v>
      </c>
      <c r="S5" s="44">
        <f>G5+I5+K5+M5+O5+Q5</f>
        <v>568535994.54</v>
      </c>
      <c r="T5" s="46">
        <f>IF(S5=0,0,IF(R5=0,0,(S5-R5)/R5*100))</f>
        <v>69.61414135390447</v>
      </c>
      <c r="U5" s="46">
        <f>IF(R5=0,0,IF(D5=0,0,R5/D5*100))</f>
        <v>29.532368834389565</v>
      </c>
      <c r="V5" s="48">
        <f>IF(S5=0,0,IF(E5=0,0,S5/E5*100))</f>
        <v>55.966970704105556</v>
      </c>
      <c r="W5" s="45">
        <f>W6+W14+W21+W29+W36+W41+W46-W49</f>
        <v>1135974734</v>
      </c>
      <c r="X5" s="3" t="s">
        <v>64</v>
      </c>
      <c r="Y5" s="3" t="s">
        <v>64</v>
      </c>
      <c r="Z5" s="50" t="s">
        <v>64</v>
      </c>
    </row>
    <row r="6" spans="1:25" s="4" customFormat="1" ht="24.75" customHeight="1" thickTop="1">
      <c r="A6" s="9" t="s">
        <v>10</v>
      </c>
      <c r="B6" s="10"/>
      <c r="C6" s="35" t="s">
        <v>11</v>
      </c>
      <c r="D6" s="22">
        <f>SUM(D7:D13)</f>
        <v>0</v>
      </c>
      <c r="E6" s="21">
        <v>0</v>
      </c>
      <c r="F6" s="22">
        <f>SUM(F7:F13)</f>
        <v>0</v>
      </c>
      <c r="G6" s="22">
        <v>0</v>
      </c>
      <c r="H6" s="22">
        <f>SUM(H7:H13)</f>
        <v>0</v>
      </c>
      <c r="I6" s="22">
        <v>0</v>
      </c>
      <c r="J6" s="22">
        <f>SUM(J7:J13)</f>
        <v>0</v>
      </c>
      <c r="K6" s="22">
        <v>0</v>
      </c>
      <c r="L6" s="22">
        <f>SUM(L7:L13)</f>
        <v>0</v>
      </c>
      <c r="M6" s="22"/>
      <c r="N6" s="22">
        <f>SUM(N7:N13)</f>
        <v>0</v>
      </c>
      <c r="O6" s="22"/>
      <c r="P6" s="22">
        <f>SUM(P7:P13)</f>
        <v>0</v>
      </c>
      <c r="Q6" s="22"/>
      <c r="R6" s="22">
        <f aca="true" t="shared" si="1" ref="R6:W6">SUM(R7:R13)</f>
        <v>0</v>
      </c>
      <c r="S6" s="22">
        <f t="shared" si="1"/>
        <v>0</v>
      </c>
      <c r="T6" s="31">
        <f t="shared" si="1"/>
        <v>0</v>
      </c>
      <c r="U6" s="31">
        <f t="shared" si="1"/>
        <v>0</v>
      </c>
      <c r="V6" s="48">
        <f t="shared" si="1"/>
        <v>0</v>
      </c>
      <c r="W6" s="22">
        <f t="shared" si="1"/>
        <v>0</v>
      </c>
      <c r="X6" s="4" t="s">
        <v>65</v>
      </c>
      <c r="Y6" s="51">
        <f>W5-'[1]Bütçe Giderleri'!$W$5</f>
        <v>353981734</v>
      </c>
    </row>
    <row r="7" spans="1:28" ht="24.75" customHeight="1">
      <c r="A7" s="11" t="s">
        <v>10</v>
      </c>
      <c r="B7" s="12">
        <v>1</v>
      </c>
      <c r="C7" s="36" t="s">
        <v>12</v>
      </c>
      <c r="D7" s="5"/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2"/>
      <c r="U7" s="32"/>
      <c r="V7" s="47"/>
      <c r="W7" s="5"/>
      <c r="X7" s="2" t="s">
        <v>66</v>
      </c>
      <c r="Y7" s="52">
        <f>'[1]Bütçe Giderleri'!$Z$6</f>
        <v>0</v>
      </c>
      <c r="AB7" s="2" t="s">
        <v>64</v>
      </c>
    </row>
    <row r="8" spans="1:25" ht="24.75" customHeight="1">
      <c r="A8" s="11" t="s">
        <v>10</v>
      </c>
      <c r="B8" s="12">
        <v>2</v>
      </c>
      <c r="C8" s="36" t="s">
        <v>13</v>
      </c>
      <c r="D8" s="5"/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2"/>
      <c r="U8" s="32"/>
      <c r="V8" s="47"/>
      <c r="W8" s="5"/>
      <c r="X8" s="2" t="s">
        <v>67</v>
      </c>
      <c r="Y8" s="52">
        <f>'[1]Bütçe Giderleri'!$Z$12</f>
        <v>0</v>
      </c>
    </row>
    <row r="9" spans="1:25" ht="24.75" customHeight="1">
      <c r="A9" s="11" t="s">
        <v>10</v>
      </c>
      <c r="B9" s="12">
        <v>3</v>
      </c>
      <c r="C9" s="36" t="s">
        <v>14</v>
      </c>
      <c r="D9" s="5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2"/>
      <c r="U9" s="32"/>
      <c r="V9" s="47"/>
      <c r="W9" s="5"/>
      <c r="X9" s="2" t="s">
        <v>68</v>
      </c>
      <c r="Y9" s="51">
        <v>32371000</v>
      </c>
    </row>
    <row r="10" spans="1:25" ht="24.75" customHeight="1">
      <c r="A10" s="11" t="s">
        <v>10</v>
      </c>
      <c r="B10" s="12">
        <v>4</v>
      </c>
      <c r="C10" s="36" t="s">
        <v>15</v>
      </c>
      <c r="D10" s="5"/>
      <c r="E10" s="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32"/>
      <c r="U10" s="32"/>
      <c r="V10" s="47"/>
      <c r="W10" s="5"/>
      <c r="X10" s="2" t="s">
        <v>69</v>
      </c>
      <c r="Y10" s="51">
        <v>42371000</v>
      </c>
    </row>
    <row r="11" spans="1:25" ht="24.75" customHeight="1">
      <c r="A11" s="11" t="s">
        <v>10</v>
      </c>
      <c r="B11" s="12">
        <v>5</v>
      </c>
      <c r="C11" s="36" t="s">
        <v>16</v>
      </c>
      <c r="D11" s="5"/>
      <c r="E11" s="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32"/>
      <c r="U11" s="32"/>
      <c r="V11" s="47"/>
      <c r="W11" s="5"/>
      <c r="Y11" s="52">
        <f>Y10-Y9</f>
        <v>10000000</v>
      </c>
    </row>
    <row r="12" spans="1:25" ht="24.75" customHeight="1">
      <c r="A12" s="11" t="s">
        <v>10</v>
      </c>
      <c r="B12" s="12">
        <v>6</v>
      </c>
      <c r="C12" s="36" t="s">
        <v>17</v>
      </c>
      <c r="D12" s="5"/>
      <c r="E12" s="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32"/>
      <c r="U12" s="32"/>
      <c r="V12" s="47"/>
      <c r="W12" s="5"/>
      <c r="Y12" s="52">
        <f>Y11+Y9+Y8+Y7</f>
        <v>42371000</v>
      </c>
    </row>
    <row r="13" spans="1:23" ht="24.75" customHeight="1">
      <c r="A13" s="11" t="s">
        <v>10</v>
      </c>
      <c r="B13" s="12">
        <v>9</v>
      </c>
      <c r="C13" s="36" t="s">
        <v>18</v>
      </c>
      <c r="D13" s="5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32"/>
      <c r="U13" s="32"/>
      <c r="V13" s="47"/>
      <c r="W13" s="5"/>
    </row>
    <row r="14" spans="1:23" ht="24.75" customHeight="1">
      <c r="A14" s="13" t="s">
        <v>19</v>
      </c>
      <c r="B14" s="14"/>
      <c r="C14" s="37" t="s">
        <v>20</v>
      </c>
      <c r="D14" s="25">
        <f aca="true" t="shared" si="2" ref="D14:W14">SUM(D$15:D$20)</f>
        <v>0</v>
      </c>
      <c r="E14" s="24">
        <v>0</v>
      </c>
      <c r="F14" s="25">
        <f t="shared" si="2"/>
        <v>0</v>
      </c>
      <c r="G14" s="25">
        <v>0</v>
      </c>
      <c r="H14" s="25">
        <f t="shared" si="2"/>
        <v>0</v>
      </c>
      <c r="I14" s="25">
        <v>0</v>
      </c>
      <c r="J14" s="25">
        <f t="shared" si="2"/>
        <v>0</v>
      </c>
      <c r="K14" s="25">
        <v>0</v>
      </c>
      <c r="L14" s="25">
        <f t="shared" si="2"/>
        <v>0</v>
      </c>
      <c r="M14" s="25">
        <v>0</v>
      </c>
      <c r="N14" s="25">
        <f t="shared" si="2"/>
        <v>0</v>
      </c>
      <c r="O14" s="25"/>
      <c r="P14" s="25">
        <f t="shared" si="2"/>
        <v>0</v>
      </c>
      <c r="Q14" s="25"/>
      <c r="R14" s="25">
        <f t="shared" si="2"/>
        <v>0</v>
      </c>
      <c r="S14" s="25">
        <f t="shared" si="2"/>
        <v>0</v>
      </c>
      <c r="T14" s="33">
        <f t="shared" si="2"/>
        <v>0</v>
      </c>
      <c r="U14" s="33">
        <f t="shared" si="2"/>
        <v>0</v>
      </c>
      <c r="V14" s="48">
        <f t="shared" si="2"/>
        <v>0</v>
      </c>
      <c r="W14" s="25">
        <f t="shared" si="2"/>
        <v>0</v>
      </c>
    </row>
    <row r="15" spans="1:23" s="4" customFormat="1" ht="24.75" customHeight="1">
      <c r="A15" s="11" t="s">
        <v>19</v>
      </c>
      <c r="B15" s="12">
        <v>1</v>
      </c>
      <c r="C15" s="36" t="s">
        <v>56</v>
      </c>
      <c r="D15" s="6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4"/>
      <c r="U15" s="34"/>
      <c r="V15" s="47"/>
      <c r="W15" s="6"/>
    </row>
    <row r="16" spans="1:23" ht="24.75" customHeight="1">
      <c r="A16" s="11" t="s">
        <v>19</v>
      </c>
      <c r="B16" s="12">
        <v>2</v>
      </c>
      <c r="C16" s="36" t="s">
        <v>57</v>
      </c>
      <c r="D16" s="5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2"/>
      <c r="U16" s="32"/>
      <c r="V16" s="47"/>
      <c r="W16" s="5"/>
    </row>
    <row r="17" spans="1:23" ht="24.75" customHeight="1">
      <c r="A17" s="11" t="s">
        <v>19</v>
      </c>
      <c r="B17" s="12">
        <v>3</v>
      </c>
      <c r="C17" s="36" t="s">
        <v>58</v>
      </c>
      <c r="D17" s="5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2"/>
      <c r="U17" s="32"/>
      <c r="V17" s="47"/>
      <c r="W17" s="5"/>
    </row>
    <row r="18" spans="1:23" ht="24.75" customHeight="1">
      <c r="A18" s="11" t="s">
        <v>19</v>
      </c>
      <c r="B18" s="12">
        <v>4</v>
      </c>
      <c r="C18" s="36" t="s">
        <v>59</v>
      </c>
      <c r="D18" s="5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2"/>
      <c r="U18" s="32"/>
      <c r="V18" s="47"/>
      <c r="W18" s="5"/>
    </row>
    <row r="19" spans="1:23" ht="24.75" customHeight="1">
      <c r="A19" s="11" t="s">
        <v>19</v>
      </c>
      <c r="B19" s="12">
        <v>5</v>
      </c>
      <c r="C19" s="36" t="s">
        <v>60</v>
      </c>
      <c r="D19" s="5"/>
      <c r="E19" s="7"/>
      <c r="F19" s="5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2"/>
      <c r="U19" s="32"/>
      <c r="V19" s="47"/>
      <c r="W19" s="5"/>
    </row>
    <row r="20" spans="1:23" s="4" customFormat="1" ht="24.75" customHeight="1">
      <c r="A20" s="11" t="s">
        <v>19</v>
      </c>
      <c r="B20" s="12">
        <v>9</v>
      </c>
      <c r="C20" s="36" t="s">
        <v>61</v>
      </c>
      <c r="D20" s="6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34"/>
      <c r="U20" s="34"/>
      <c r="V20" s="47"/>
      <c r="W20" s="6"/>
    </row>
    <row r="21" spans="1:23" ht="24.75" customHeight="1">
      <c r="A21" s="13" t="s">
        <v>21</v>
      </c>
      <c r="B21" s="14"/>
      <c r="C21" s="37" t="s">
        <v>22</v>
      </c>
      <c r="D21" s="25">
        <f>SUM(D$22:D$28)</f>
        <v>56664223.02</v>
      </c>
      <c r="E21" s="24">
        <f>SUM(E$22:E$28)</f>
        <v>43860000</v>
      </c>
      <c r="F21" s="24">
        <f aca="true" t="shared" si="3" ref="F21:O21">SUM(F$22:F$28)</f>
        <v>64919</v>
      </c>
      <c r="G21" s="24">
        <f t="shared" si="3"/>
        <v>1086974.56</v>
      </c>
      <c r="H21" s="24">
        <f t="shared" si="3"/>
        <v>62955.65</v>
      </c>
      <c r="I21" s="24">
        <f t="shared" si="3"/>
        <v>1457189.4500000002</v>
      </c>
      <c r="J21" s="24">
        <f t="shared" si="3"/>
        <v>1216192.78</v>
      </c>
      <c r="K21" s="24">
        <f t="shared" si="3"/>
        <v>6655563.4399999995</v>
      </c>
      <c r="L21" s="24">
        <f t="shared" si="3"/>
        <v>12168480.520000001</v>
      </c>
      <c r="M21" s="24">
        <f t="shared" si="3"/>
        <v>20545719.88</v>
      </c>
      <c r="N21" s="24">
        <f t="shared" si="3"/>
        <v>656511.64</v>
      </c>
      <c r="O21" s="24">
        <f t="shared" si="3"/>
        <v>1460526.45</v>
      </c>
      <c r="P21" s="25">
        <f>SUM(P$22:P$28)</f>
        <v>4777812.050000001</v>
      </c>
      <c r="Q21" s="25">
        <f>SUM(Q$22:Q$28)</f>
        <v>4682720.29</v>
      </c>
      <c r="R21" s="25">
        <f>SUM(R$22:R$28)</f>
        <v>18946871.640000004</v>
      </c>
      <c r="S21" s="25">
        <f>SUM(S$22:S$28)</f>
        <v>35888694.07</v>
      </c>
      <c r="T21" s="46">
        <f>IF(S21=0,0,IF(R21=0,0,(S21-R21)/R21*100))</f>
        <v>89.41751837402532</v>
      </c>
      <c r="U21" s="46">
        <f aca="true" t="shared" si="4" ref="U21:U28">IF(R21=0,0,IF(D21=0,0,R21/D21*100))</f>
        <v>33.437097749161026</v>
      </c>
      <c r="V21" s="48">
        <f>S21/E21*100</f>
        <v>81.825567875057</v>
      </c>
      <c r="W21" s="24">
        <f>SUM(W$22:W$28)</f>
        <v>39365835</v>
      </c>
    </row>
    <row r="22" spans="1:23" ht="24.75" customHeight="1">
      <c r="A22" s="15" t="s">
        <v>21</v>
      </c>
      <c r="B22" s="16">
        <v>1</v>
      </c>
      <c r="C22" s="38" t="s">
        <v>23</v>
      </c>
      <c r="D22" s="23">
        <v>54988693.7</v>
      </c>
      <c r="E22" s="23">
        <v>39363000</v>
      </c>
      <c r="F22" s="23">
        <v>24232.53</v>
      </c>
      <c r="G22" s="23">
        <v>986594.24</v>
      </c>
      <c r="H22" s="23">
        <v>22999.25</v>
      </c>
      <c r="I22" s="23">
        <v>908172.15</v>
      </c>
      <c r="J22" s="23">
        <v>1117178.53</v>
      </c>
      <c r="K22" s="23">
        <v>6249135.84</v>
      </c>
      <c r="L22" s="23">
        <v>12091974.64</v>
      </c>
      <c r="M22" s="23">
        <v>20066082.58</v>
      </c>
      <c r="N22" s="23">
        <v>603743.54</v>
      </c>
      <c r="O22" s="23">
        <v>883261.12</v>
      </c>
      <c r="P22" s="23">
        <v>4722528.19</v>
      </c>
      <c r="Q22" s="23">
        <v>4076583.48</v>
      </c>
      <c r="R22" s="23">
        <f>F22+H22+J22+L22+N22+P22</f>
        <v>18582656.680000003</v>
      </c>
      <c r="S22" s="23">
        <f>G22+I22+K22+M22+O22+Q22</f>
        <v>33169829.41</v>
      </c>
      <c r="T22" s="30">
        <f aca="true" t="shared" si="5" ref="T22:T55">IF(S22=0,0,IF(R22=0,0,(S22-R22)/R22*100))</f>
        <v>78.4988550410005</v>
      </c>
      <c r="U22" s="30">
        <f>IF(R22=0,0,IF(D22=0,0,R22/D22*100))</f>
        <v>33.793595427781554</v>
      </c>
      <c r="V22" s="30">
        <f>S22/E22*100</f>
        <v>84.26651782130426</v>
      </c>
      <c r="W22" s="23">
        <v>36365835</v>
      </c>
    </row>
    <row r="23" spans="1:23" ht="24.75" customHeight="1">
      <c r="A23" s="15" t="s">
        <v>21</v>
      </c>
      <c r="B23" s="16">
        <v>2</v>
      </c>
      <c r="C23" s="38" t="s">
        <v>62</v>
      </c>
      <c r="D23" s="23">
        <v>0</v>
      </c>
      <c r="E23" s="23">
        <v>0</v>
      </c>
      <c r="F23" s="23">
        <v>0</v>
      </c>
      <c r="G23" s="23"/>
      <c r="H23" s="23">
        <v>0</v>
      </c>
      <c r="I23" s="23"/>
      <c r="J23" s="23">
        <v>0</v>
      </c>
      <c r="K23" s="23"/>
      <c r="L23" s="23">
        <v>0</v>
      </c>
      <c r="M23" s="23"/>
      <c r="N23" s="23">
        <v>0</v>
      </c>
      <c r="O23" s="23"/>
      <c r="P23" s="23">
        <v>0</v>
      </c>
      <c r="Q23" s="23"/>
      <c r="R23" s="23">
        <f aca="true" t="shared" si="6" ref="R23:S28">F23+H23+J23+L23+N23+P23</f>
        <v>0</v>
      </c>
      <c r="S23" s="5">
        <f t="shared" si="6"/>
        <v>0</v>
      </c>
      <c r="T23" s="30">
        <f t="shared" si="5"/>
        <v>0</v>
      </c>
      <c r="U23" s="30">
        <f t="shared" si="4"/>
        <v>0</v>
      </c>
      <c r="V23" s="30">
        <f aca="true" t="shared" si="7" ref="V23:V28">IF(S23=0,0,IF(E23=0,0,S23/E23*100))</f>
        <v>0</v>
      </c>
      <c r="W23" s="23">
        <f aca="true" t="shared" si="8" ref="W23:W35">FLOOR(S23*2,1000)</f>
        <v>0</v>
      </c>
    </row>
    <row r="24" spans="1:23" s="4" customFormat="1" ht="24.75" customHeight="1">
      <c r="A24" s="15" t="s">
        <v>21</v>
      </c>
      <c r="B24" s="16">
        <v>3</v>
      </c>
      <c r="C24" s="36" t="s">
        <v>24</v>
      </c>
      <c r="D24" s="23">
        <v>0</v>
      </c>
      <c r="E24" s="23">
        <v>0</v>
      </c>
      <c r="F24" s="23">
        <v>0</v>
      </c>
      <c r="G24" s="23"/>
      <c r="H24" s="23">
        <v>0</v>
      </c>
      <c r="I24" s="23"/>
      <c r="J24" s="23">
        <v>0</v>
      </c>
      <c r="K24" s="23"/>
      <c r="L24" s="23">
        <v>0</v>
      </c>
      <c r="M24" s="23"/>
      <c r="N24" s="23">
        <v>0</v>
      </c>
      <c r="O24" s="23"/>
      <c r="P24" s="23">
        <v>0</v>
      </c>
      <c r="Q24" s="23"/>
      <c r="R24" s="23">
        <f t="shared" si="6"/>
        <v>0</v>
      </c>
      <c r="S24" s="23">
        <f t="shared" si="6"/>
        <v>0</v>
      </c>
      <c r="T24" s="30">
        <f t="shared" si="5"/>
        <v>0</v>
      </c>
      <c r="U24" s="30">
        <f t="shared" si="4"/>
        <v>0</v>
      </c>
      <c r="V24" s="30">
        <f t="shared" si="7"/>
        <v>0</v>
      </c>
      <c r="W24" s="23">
        <f t="shared" si="8"/>
        <v>0</v>
      </c>
    </row>
    <row r="25" spans="1:23" ht="24.75" customHeight="1">
      <c r="A25" s="15" t="s">
        <v>21</v>
      </c>
      <c r="B25" s="16">
        <v>4</v>
      </c>
      <c r="C25" s="38" t="s">
        <v>25</v>
      </c>
      <c r="D25" s="23">
        <v>0</v>
      </c>
      <c r="E25" s="23">
        <v>0</v>
      </c>
      <c r="F25" s="23">
        <v>0</v>
      </c>
      <c r="G25" s="23"/>
      <c r="H25" s="23">
        <v>0</v>
      </c>
      <c r="I25" s="23"/>
      <c r="J25" s="23">
        <v>0</v>
      </c>
      <c r="K25" s="23"/>
      <c r="L25" s="23">
        <v>0</v>
      </c>
      <c r="M25" s="23"/>
      <c r="N25" s="23">
        <v>0</v>
      </c>
      <c r="O25" s="23"/>
      <c r="P25" s="23">
        <v>0</v>
      </c>
      <c r="Q25" s="23"/>
      <c r="R25" s="23">
        <f t="shared" si="6"/>
        <v>0</v>
      </c>
      <c r="S25" s="23">
        <f t="shared" si="6"/>
        <v>0</v>
      </c>
      <c r="T25" s="30">
        <f t="shared" si="5"/>
        <v>0</v>
      </c>
      <c r="U25" s="30">
        <f t="shared" si="4"/>
        <v>0</v>
      </c>
      <c r="V25" s="30">
        <f t="shared" si="7"/>
        <v>0</v>
      </c>
      <c r="W25" s="23">
        <f t="shared" si="8"/>
        <v>0</v>
      </c>
    </row>
    <row r="26" spans="1:23" ht="24.75" customHeight="1">
      <c r="A26" s="15" t="s">
        <v>21</v>
      </c>
      <c r="B26" s="12">
        <v>5</v>
      </c>
      <c r="C26" s="36" t="s">
        <v>26</v>
      </c>
      <c r="D26" s="23">
        <v>0</v>
      </c>
      <c r="E26" s="23">
        <v>0</v>
      </c>
      <c r="F26" s="23">
        <v>0</v>
      </c>
      <c r="G26" s="23"/>
      <c r="H26" s="23">
        <v>0</v>
      </c>
      <c r="I26" s="23"/>
      <c r="J26" s="23">
        <v>0</v>
      </c>
      <c r="K26" s="23"/>
      <c r="L26" s="23">
        <v>0</v>
      </c>
      <c r="M26" s="23"/>
      <c r="N26" s="23">
        <v>0</v>
      </c>
      <c r="O26" s="23"/>
      <c r="P26" s="23">
        <v>0</v>
      </c>
      <c r="Q26" s="23"/>
      <c r="R26" s="23">
        <f t="shared" si="6"/>
        <v>0</v>
      </c>
      <c r="S26" s="23">
        <f t="shared" si="6"/>
        <v>0</v>
      </c>
      <c r="T26" s="30">
        <f t="shared" si="5"/>
        <v>0</v>
      </c>
      <c r="U26" s="30">
        <f t="shared" si="4"/>
        <v>0</v>
      </c>
      <c r="V26" s="30">
        <f t="shared" si="7"/>
        <v>0</v>
      </c>
      <c r="W26" s="23">
        <f t="shared" si="8"/>
        <v>0</v>
      </c>
    </row>
    <row r="27" spans="1:23" ht="24.75" customHeight="1">
      <c r="A27" s="15" t="s">
        <v>21</v>
      </c>
      <c r="B27" s="16">
        <v>6</v>
      </c>
      <c r="C27" s="38" t="s">
        <v>27</v>
      </c>
      <c r="D27" s="23">
        <v>1675529.32</v>
      </c>
      <c r="E27" s="23">
        <v>4497000</v>
      </c>
      <c r="F27" s="23">
        <v>40686.47</v>
      </c>
      <c r="G27" s="23">
        <v>100380.32</v>
      </c>
      <c r="H27" s="23">
        <v>39956.4</v>
      </c>
      <c r="I27" s="23">
        <v>549017.3</v>
      </c>
      <c r="J27" s="23">
        <v>99014.25</v>
      </c>
      <c r="K27" s="23">
        <v>406427.6</v>
      </c>
      <c r="L27" s="23">
        <v>76505.88</v>
      </c>
      <c r="M27" s="23">
        <v>479637.3</v>
      </c>
      <c r="N27" s="23">
        <v>52768.1</v>
      </c>
      <c r="O27" s="23">
        <v>577265.33</v>
      </c>
      <c r="P27" s="23">
        <v>55283.86</v>
      </c>
      <c r="Q27" s="23">
        <v>606136.81</v>
      </c>
      <c r="R27" s="23">
        <f t="shared" si="6"/>
        <v>364214.95999999996</v>
      </c>
      <c r="S27" s="23">
        <f>G27+I27+K27+M27+O27+Q27</f>
        <v>2718864.66</v>
      </c>
      <c r="T27" s="30">
        <f t="shared" si="5"/>
        <v>646.4999954971647</v>
      </c>
      <c r="U27" s="30">
        <f t="shared" si="4"/>
        <v>21.737307467708174</v>
      </c>
      <c r="V27" s="30">
        <f>S27/E27*100</f>
        <v>60.45952101400934</v>
      </c>
      <c r="W27" s="23">
        <v>3000000</v>
      </c>
    </row>
    <row r="28" spans="1:24" ht="24.75" customHeight="1">
      <c r="A28" s="15" t="s">
        <v>21</v>
      </c>
      <c r="B28" s="16">
        <v>9</v>
      </c>
      <c r="C28" s="38" t="s">
        <v>28</v>
      </c>
      <c r="D28" s="23">
        <v>0</v>
      </c>
      <c r="E28" s="23">
        <v>0</v>
      </c>
      <c r="F28" s="23">
        <v>0</v>
      </c>
      <c r="G28" s="23"/>
      <c r="H28" s="23">
        <v>0</v>
      </c>
      <c r="I28" s="23"/>
      <c r="J28" s="23">
        <v>0</v>
      </c>
      <c r="K28" s="23"/>
      <c r="L28" s="23">
        <v>0</v>
      </c>
      <c r="M28" s="23"/>
      <c r="N28" s="23">
        <v>0</v>
      </c>
      <c r="O28" s="23"/>
      <c r="P28" s="23">
        <v>0</v>
      </c>
      <c r="Q28" s="23"/>
      <c r="R28" s="23">
        <f t="shared" si="6"/>
        <v>0</v>
      </c>
      <c r="S28" s="23">
        <f t="shared" si="6"/>
        <v>0</v>
      </c>
      <c r="T28" s="30">
        <f t="shared" si="5"/>
        <v>0</v>
      </c>
      <c r="U28" s="30">
        <f t="shared" si="4"/>
        <v>0</v>
      </c>
      <c r="V28" s="30">
        <f t="shared" si="7"/>
        <v>0</v>
      </c>
      <c r="W28" s="23">
        <f t="shared" si="8"/>
        <v>0</v>
      </c>
      <c r="X28" s="2" t="s">
        <v>64</v>
      </c>
    </row>
    <row r="29" spans="1:23" ht="24.75" customHeight="1">
      <c r="A29" s="13" t="s">
        <v>29</v>
      </c>
      <c r="B29" s="14"/>
      <c r="C29" s="37" t="s">
        <v>30</v>
      </c>
      <c r="D29" s="27">
        <f aca="true" t="shared" si="9" ref="D29:W29">SUM(D$30:D$35)</f>
        <v>979252182</v>
      </c>
      <c r="E29" s="26">
        <f t="shared" si="9"/>
        <v>924397000</v>
      </c>
      <c r="F29" s="26">
        <f t="shared" si="9"/>
        <v>87720000</v>
      </c>
      <c r="G29" s="26">
        <f t="shared" si="9"/>
        <v>77000000</v>
      </c>
      <c r="H29" s="26">
        <f t="shared" si="9"/>
        <v>42825362.73</v>
      </c>
      <c r="I29" s="26">
        <f t="shared" si="9"/>
        <v>97543302.73</v>
      </c>
      <c r="J29" s="26">
        <f t="shared" si="9"/>
        <v>91562000</v>
      </c>
      <c r="K29" s="26">
        <f t="shared" si="9"/>
        <v>109500000</v>
      </c>
      <c r="L29" s="26">
        <f t="shared" si="9"/>
        <v>30788090</v>
      </c>
      <c r="M29" s="26">
        <f t="shared" si="9"/>
        <v>76095570</v>
      </c>
      <c r="N29" s="26">
        <f t="shared" si="9"/>
        <v>173500</v>
      </c>
      <c r="O29" s="26">
        <f t="shared" si="9"/>
        <v>78600000</v>
      </c>
      <c r="P29" s="26">
        <f t="shared" si="9"/>
        <v>11167308</v>
      </c>
      <c r="Q29" s="26">
        <f t="shared" si="9"/>
        <v>48071692</v>
      </c>
      <c r="R29" s="27">
        <f t="shared" si="9"/>
        <v>264236260.73</v>
      </c>
      <c r="S29" s="27">
        <f t="shared" si="9"/>
        <v>486810564.73</v>
      </c>
      <c r="T29" s="46">
        <f t="shared" si="5"/>
        <v>84.23306603911918</v>
      </c>
      <c r="U29" s="48">
        <f aca="true" t="shared" si="10" ref="U29:U55">IF(R29=0,0,IF(D29=0,0,R29/D29*100))</f>
        <v>26.983474286504066</v>
      </c>
      <c r="V29" s="48">
        <f>S29/E29*100</f>
        <v>52.6624994163763</v>
      </c>
      <c r="W29" s="27">
        <f t="shared" si="9"/>
        <v>1046645873</v>
      </c>
    </row>
    <row r="30" spans="1:23" ht="24.75" customHeight="1">
      <c r="A30" s="15" t="s">
        <v>29</v>
      </c>
      <c r="B30" s="16">
        <v>1</v>
      </c>
      <c r="C30" s="36" t="s">
        <v>31</v>
      </c>
      <c r="D30" s="23">
        <v>0</v>
      </c>
      <c r="E30" s="28">
        <v>0</v>
      </c>
      <c r="F30" s="28">
        <v>0</v>
      </c>
      <c r="G30" s="28"/>
      <c r="H30" s="28">
        <v>0</v>
      </c>
      <c r="I30" s="28"/>
      <c r="J30" s="28">
        <v>0</v>
      </c>
      <c r="K30" s="28"/>
      <c r="L30" s="28">
        <v>0</v>
      </c>
      <c r="M30" s="28"/>
      <c r="N30" s="28">
        <v>0</v>
      </c>
      <c r="O30" s="28"/>
      <c r="P30" s="28">
        <v>0</v>
      </c>
      <c r="Q30" s="28"/>
      <c r="R30" s="28">
        <f aca="true" t="shared" si="11" ref="R30:S35">F30+H30+J30+L30+N30+P30</f>
        <v>0</v>
      </c>
      <c r="S30" s="28">
        <f t="shared" si="11"/>
        <v>0</v>
      </c>
      <c r="T30" s="30">
        <f t="shared" si="5"/>
        <v>0</v>
      </c>
      <c r="U30" s="30">
        <f t="shared" si="10"/>
        <v>0</v>
      </c>
      <c r="V30" s="30">
        <f aca="true" t="shared" si="12" ref="V30:V35">IF(S30=0,0,IF(E30=0,0,S30/E30*100))</f>
        <v>0</v>
      </c>
      <c r="W30" s="23">
        <f>FLOOR(S30*2,1000)</f>
        <v>0</v>
      </c>
    </row>
    <row r="31" spans="1:31" s="4" customFormat="1" ht="24.75" customHeight="1">
      <c r="A31" s="15" t="s">
        <v>29</v>
      </c>
      <c r="B31" s="16">
        <v>2</v>
      </c>
      <c r="C31" s="36" t="s">
        <v>32</v>
      </c>
      <c r="D31" s="23">
        <v>976440308</v>
      </c>
      <c r="E31" s="28">
        <v>924397000</v>
      </c>
      <c r="F31" s="28">
        <v>87720000</v>
      </c>
      <c r="G31" s="28">
        <v>77000000</v>
      </c>
      <c r="H31" s="28">
        <v>42810360</v>
      </c>
      <c r="I31" s="28">
        <v>97500000</v>
      </c>
      <c r="J31" s="28">
        <v>90600000</v>
      </c>
      <c r="K31" s="28">
        <v>109500000</v>
      </c>
      <c r="L31" s="28">
        <v>30751640</v>
      </c>
      <c r="M31" s="28">
        <v>75000000</v>
      </c>
      <c r="N31" s="28"/>
      <c r="O31" s="28">
        <v>78600000</v>
      </c>
      <c r="P31" s="28">
        <v>11167308</v>
      </c>
      <c r="Q31" s="28">
        <v>48071692</v>
      </c>
      <c r="R31" s="28">
        <f t="shared" si="11"/>
        <v>263049308</v>
      </c>
      <c r="S31" s="28">
        <f>G31+I31+K31+M31+O31+Q31</f>
        <v>485671692</v>
      </c>
      <c r="T31" s="30">
        <f t="shared" si="5"/>
        <v>84.63142735201569</v>
      </c>
      <c r="U31" s="30">
        <f t="shared" si="10"/>
        <v>26.939619948585737</v>
      </c>
      <c r="V31" s="30">
        <f>S31/E31*100</f>
        <v>52.53929772597704</v>
      </c>
      <c r="W31" s="23">
        <v>1045507000</v>
      </c>
      <c r="X31" s="51">
        <v>305591000</v>
      </c>
      <c r="Y31" s="51"/>
      <c r="Z31" s="51">
        <f>E31</f>
        <v>924397000</v>
      </c>
      <c r="AA31" s="51"/>
      <c r="AE31" s="4">
        <v>667267000</v>
      </c>
    </row>
    <row r="32" spans="1:31" ht="24.75" customHeight="1">
      <c r="A32" s="15" t="s">
        <v>29</v>
      </c>
      <c r="B32" s="16">
        <v>3</v>
      </c>
      <c r="C32" s="36" t="s">
        <v>33</v>
      </c>
      <c r="D32" s="23">
        <v>0</v>
      </c>
      <c r="E32" s="28">
        <v>0</v>
      </c>
      <c r="F32" s="28">
        <v>0</v>
      </c>
      <c r="G32" s="28"/>
      <c r="H32" s="28">
        <v>0</v>
      </c>
      <c r="I32" s="28"/>
      <c r="J32" s="28">
        <v>0</v>
      </c>
      <c r="K32" s="28"/>
      <c r="L32" s="28">
        <v>0</v>
      </c>
      <c r="M32" s="28"/>
      <c r="N32" s="28">
        <v>0</v>
      </c>
      <c r="O32" s="28"/>
      <c r="P32" s="28">
        <v>0</v>
      </c>
      <c r="Q32" s="28"/>
      <c r="R32" s="28">
        <f t="shared" si="11"/>
        <v>0</v>
      </c>
      <c r="S32" s="28">
        <f t="shared" si="11"/>
        <v>0</v>
      </c>
      <c r="T32" s="30">
        <f t="shared" si="5"/>
        <v>0</v>
      </c>
      <c r="U32" s="30">
        <f t="shared" si="10"/>
        <v>0</v>
      </c>
      <c r="V32" s="30">
        <f t="shared" si="12"/>
        <v>0</v>
      </c>
      <c r="W32" s="23">
        <f>FLOOR(S32*2,1000)</f>
        <v>0</v>
      </c>
      <c r="AE32" s="2">
        <v>82850000</v>
      </c>
    </row>
    <row r="33" spans="1:23" ht="24.75" customHeight="1">
      <c r="A33" s="15" t="s">
        <v>29</v>
      </c>
      <c r="B33" s="16">
        <v>4</v>
      </c>
      <c r="C33" s="36" t="s">
        <v>34</v>
      </c>
      <c r="D33" s="23">
        <v>88800</v>
      </c>
      <c r="E33" s="28">
        <v>0</v>
      </c>
      <c r="F33" s="28">
        <v>0</v>
      </c>
      <c r="G33" s="28"/>
      <c r="H33" s="28">
        <v>15002.73</v>
      </c>
      <c r="I33" s="28">
        <v>15002.73</v>
      </c>
      <c r="J33" s="28">
        <v>0</v>
      </c>
      <c r="K33" s="28"/>
      <c r="L33" s="28">
        <v>0</v>
      </c>
      <c r="M33" s="28"/>
      <c r="N33" s="28">
        <v>65000</v>
      </c>
      <c r="O33" s="28"/>
      <c r="P33" s="28">
        <v>0</v>
      </c>
      <c r="Q33" s="28"/>
      <c r="R33" s="28">
        <f t="shared" si="11"/>
        <v>80002.73</v>
      </c>
      <c r="S33" s="28">
        <f>G33+I33+K33+M33+O33+Q33</f>
        <v>15002.73</v>
      </c>
      <c r="T33" s="30">
        <f t="shared" si="5"/>
        <v>-81.24722743836367</v>
      </c>
      <c r="U33" s="30">
        <f t="shared" si="10"/>
        <v>90.0931644144144</v>
      </c>
      <c r="V33" s="30">
        <f t="shared" si="12"/>
        <v>0</v>
      </c>
      <c r="W33" s="23">
        <v>15003</v>
      </c>
    </row>
    <row r="34" spans="1:23" ht="24.75" customHeight="1">
      <c r="A34" s="15" t="s">
        <v>29</v>
      </c>
      <c r="B34" s="16">
        <v>5</v>
      </c>
      <c r="C34" s="36" t="s">
        <v>35</v>
      </c>
      <c r="D34" s="23">
        <v>2723074</v>
      </c>
      <c r="E34" s="28">
        <v>0</v>
      </c>
      <c r="F34" s="28">
        <v>0</v>
      </c>
      <c r="G34" s="28"/>
      <c r="H34" s="28">
        <v>0</v>
      </c>
      <c r="I34" s="28">
        <v>28300</v>
      </c>
      <c r="J34" s="28">
        <v>962000</v>
      </c>
      <c r="K34" s="28"/>
      <c r="L34" s="28">
        <v>36450</v>
      </c>
      <c r="M34" s="28">
        <v>1095570</v>
      </c>
      <c r="N34" s="28">
        <v>108500</v>
      </c>
      <c r="O34" s="28"/>
      <c r="P34" s="28">
        <v>0</v>
      </c>
      <c r="Q34" s="28"/>
      <c r="R34" s="28">
        <f t="shared" si="11"/>
        <v>1106950</v>
      </c>
      <c r="S34" s="28">
        <f t="shared" si="11"/>
        <v>1123870</v>
      </c>
      <c r="T34" s="30">
        <f t="shared" si="5"/>
        <v>1.5285243235918515</v>
      </c>
      <c r="U34" s="30">
        <f t="shared" si="10"/>
        <v>40.65074985108741</v>
      </c>
      <c r="V34" s="30">
        <v>0</v>
      </c>
      <c r="W34" s="23">
        <v>1123870</v>
      </c>
    </row>
    <row r="35" spans="1:23" ht="24.75" customHeight="1">
      <c r="A35" s="15" t="s">
        <v>29</v>
      </c>
      <c r="B35" s="16">
        <v>6</v>
      </c>
      <c r="C35" s="36" t="s">
        <v>36</v>
      </c>
      <c r="D35" s="23">
        <v>0</v>
      </c>
      <c r="E35" s="28">
        <v>0</v>
      </c>
      <c r="F35" s="28">
        <v>0</v>
      </c>
      <c r="G35" s="28"/>
      <c r="H35" s="28">
        <v>0</v>
      </c>
      <c r="I35" s="28"/>
      <c r="J35" s="28">
        <v>0</v>
      </c>
      <c r="K35" s="28"/>
      <c r="L35" s="28">
        <v>0</v>
      </c>
      <c r="M35" s="28"/>
      <c r="N35" s="28">
        <v>0</v>
      </c>
      <c r="O35" s="28"/>
      <c r="P35" s="28">
        <v>0</v>
      </c>
      <c r="Q35" s="28"/>
      <c r="R35" s="28">
        <f t="shared" si="11"/>
        <v>0</v>
      </c>
      <c r="S35" s="28">
        <f t="shared" si="11"/>
        <v>0</v>
      </c>
      <c r="T35" s="30">
        <f t="shared" si="5"/>
        <v>0</v>
      </c>
      <c r="U35" s="30">
        <f t="shared" si="10"/>
        <v>0</v>
      </c>
      <c r="V35" s="30">
        <f t="shared" si="12"/>
        <v>0</v>
      </c>
      <c r="W35" s="23">
        <f t="shared" si="8"/>
        <v>0</v>
      </c>
    </row>
    <row r="36" spans="1:23" ht="24.75" customHeight="1">
      <c r="A36" s="13" t="s">
        <v>37</v>
      </c>
      <c r="B36" s="14"/>
      <c r="C36" s="37" t="s">
        <v>38</v>
      </c>
      <c r="D36" s="27">
        <f aca="true" t="shared" si="13" ref="D36:W36">SUM(D$37:D$40)</f>
        <v>99088199.96000001</v>
      </c>
      <c r="E36" s="26">
        <f t="shared" si="13"/>
        <v>47585000</v>
      </c>
      <c r="F36" s="26">
        <f t="shared" si="13"/>
        <v>15537794.57</v>
      </c>
      <c r="G36" s="26">
        <f t="shared" si="13"/>
        <v>195320.07</v>
      </c>
      <c r="H36" s="26">
        <f t="shared" si="13"/>
        <v>256092.41999999998</v>
      </c>
      <c r="I36" s="26">
        <f t="shared" si="13"/>
        <v>11059449.41</v>
      </c>
      <c r="J36" s="26">
        <f t="shared" si="13"/>
        <v>897056.81</v>
      </c>
      <c r="K36" s="26">
        <f t="shared" si="13"/>
        <v>8974110.91</v>
      </c>
      <c r="L36" s="26">
        <f t="shared" si="13"/>
        <v>28961317.06</v>
      </c>
      <c r="M36" s="26">
        <f t="shared" si="13"/>
        <v>9898790.96</v>
      </c>
      <c r="N36" s="26">
        <f t="shared" si="13"/>
        <v>1035611.5</v>
      </c>
      <c r="O36" s="26">
        <f t="shared" si="13"/>
        <v>15372067.93</v>
      </c>
      <c r="P36" s="26">
        <f t="shared" si="13"/>
        <v>6111448.39</v>
      </c>
      <c r="Q36" s="26">
        <f t="shared" si="13"/>
        <v>897313.75</v>
      </c>
      <c r="R36" s="27">
        <f t="shared" si="13"/>
        <v>52799320.75000001</v>
      </c>
      <c r="S36" s="27">
        <f t="shared" si="13"/>
        <v>46397053.029999994</v>
      </c>
      <c r="T36" s="46">
        <f>IF(S36=0,0,IF(R36=0,0,(S36-R36)/R36*100))</f>
        <v>-12.125663037057182</v>
      </c>
      <c r="U36" s="48">
        <f t="shared" si="10"/>
        <v>53.285174996936135</v>
      </c>
      <c r="V36" s="48">
        <f>S36/E36*100</f>
        <v>97.5035263843648</v>
      </c>
      <c r="W36" s="27">
        <f t="shared" si="13"/>
        <v>50523344</v>
      </c>
    </row>
    <row r="37" spans="1:23" ht="24.75" customHeight="1">
      <c r="A37" s="15" t="s">
        <v>37</v>
      </c>
      <c r="B37" s="16">
        <v>1</v>
      </c>
      <c r="C37" s="38" t="s">
        <v>39</v>
      </c>
      <c r="D37" s="23">
        <v>217385.05</v>
      </c>
      <c r="E37" s="23">
        <v>0</v>
      </c>
      <c r="F37" s="23">
        <v>0</v>
      </c>
      <c r="G37" s="23">
        <v>26.53</v>
      </c>
      <c r="H37" s="23">
        <v>861.15</v>
      </c>
      <c r="I37" s="23">
        <v>9.62</v>
      </c>
      <c r="J37" s="23">
        <v>0</v>
      </c>
      <c r="K37" s="23">
        <v>4760.94</v>
      </c>
      <c r="L37" s="23">
        <v>0</v>
      </c>
      <c r="M37" s="23">
        <v>1665.78</v>
      </c>
      <c r="N37" s="23">
        <v>205469.36</v>
      </c>
      <c r="O37" s="23">
        <v>113.92</v>
      </c>
      <c r="P37" s="23">
        <v>0.1</v>
      </c>
      <c r="Q37" s="23">
        <v>233.47</v>
      </c>
      <c r="R37" s="23">
        <f aca="true" t="shared" si="14" ref="R37:S40">F37+H37+J37+L37+N37+P37</f>
        <v>206330.61</v>
      </c>
      <c r="S37" s="23">
        <f t="shared" si="14"/>
        <v>6810.259999999999</v>
      </c>
      <c r="T37" s="30">
        <f t="shared" si="5"/>
        <v>-96.69934577327135</v>
      </c>
      <c r="U37" s="30">
        <f t="shared" si="10"/>
        <v>94.91481129912107</v>
      </c>
      <c r="V37" s="30">
        <v>0</v>
      </c>
      <c r="W37" s="23">
        <v>6810</v>
      </c>
    </row>
    <row r="38" spans="1:23" ht="24.75" customHeight="1">
      <c r="A38" s="15" t="s">
        <v>37</v>
      </c>
      <c r="B38" s="16">
        <v>2</v>
      </c>
      <c r="C38" s="38" t="s">
        <v>40</v>
      </c>
      <c r="D38" s="23">
        <v>1891930.67</v>
      </c>
      <c r="E38" s="23">
        <v>6414000</v>
      </c>
      <c r="F38" s="23">
        <v>214944</v>
      </c>
      <c r="G38" s="23"/>
      <c r="H38" s="23">
        <v>0</v>
      </c>
      <c r="I38" s="23">
        <v>1345193.75</v>
      </c>
      <c r="J38" s="23">
        <v>689405.4</v>
      </c>
      <c r="K38" s="23">
        <v>381457.71</v>
      </c>
      <c r="L38" s="23">
        <v>0</v>
      </c>
      <c r="M38" s="23">
        <v>303522.1</v>
      </c>
      <c r="N38" s="23">
        <v>299058.44</v>
      </c>
      <c r="O38" s="23">
        <v>257535.61</v>
      </c>
      <c r="P38" s="23">
        <v>0</v>
      </c>
      <c r="Q38" s="23"/>
      <c r="R38" s="23">
        <f t="shared" si="14"/>
        <v>1203407.84</v>
      </c>
      <c r="S38" s="23">
        <f t="shared" si="14"/>
        <v>2287709.17</v>
      </c>
      <c r="T38" s="30">
        <f t="shared" si="5"/>
        <v>90.10256489603722</v>
      </c>
      <c r="U38" s="30">
        <f t="shared" si="10"/>
        <v>63.607396353482656</v>
      </c>
      <c r="V38" s="30">
        <f>S38/E38*100</f>
        <v>35.66743327096975</v>
      </c>
      <c r="W38" s="23">
        <v>6414000</v>
      </c>
    </row>
    <row r="39" spans="1:23" ht="24.75" customHeight="1">
      <c r="A39" s="15" t="s">
        <v>37</v>
      </c>
      <c r="B39" s="16">
        <v>3</v>
      </c>
      <c r="C39" s="38" t="s">
        <v>41</v>
      </c>
      <c r="D39" s="23">
        <v>39819.54</v>
      </c>
      <c r="E39" s="23">
        <v>0</v>
      </c>
      <c r="F39" s="23">
        <v>0</v>
      </c>
      <c r="G39" s="23"/>
      <c r="H39" s="23">
        <v>0</v>
      </c>
      <c r="I39" s="23"/>
      <c r="J39" s="23">
        <v>1300</v>
      </c>
      <c r="K39" s="23">
        <v>8697.5</v>
      </c>
      <c r="L39" s="23">
        <v>0</v>
      </c>
      <c r="M39" s="23">
        <v>8697.5</v>
      </c>
      <c r="N39" s="23">
        <v>0</v>
      </c>
      <c r="O39" s="23"/>
      <c r="P39" s="23">
        <v>1950</v>
      </c>
      <c r="Q39" s="23">
        <v>23376</v>
      </c>
      <c r="R39" s="23">
        <f t="shared" si="14"/>
        <v>3250</v>
      </c>
      <c r="S39" s="23">
        <f t="shared" si="14"/>
        <v>40771</v>
      </c>
      <c r="T39" s="30">
        <f t="shared" si="5"/>
        <v>1154.4923076923076</v>
      </c>
      <c r="U39" s="30">
        <f t="shared" si="10"/>
        <v>8.161822060224704</v>
      </c>
      <c r="V39" s="30">
        <v>0</v>
      </c>
      <c r="W39" s="23">
        <v>40771</v>
      </c>
    </row>
    <row r="40" spans="1:23" ht="24.75" customHeight="1">
      <c r="A40" s="15" t="s">
        <v>37</v>
      </c>
      <c r="B40" s="16">
        <v>9</v>
      </c>
      <c r="C40" s="38" t="s">
        <v>42</v>
      </c>
      <c r="D40" s="23">
        <v>96939064.7</v>
      </c>
      <c r="E40" s="23">
        <v>41171000</v>
      </c>
      <c r="F40" s="23">
        <v>15322850.57</v>
      </c>
      <c r="G40" s="23">
        <v>195293.54</v>
      </c>
      <c r="H40" s="23">
        <v>255231.27</v>
      </c>
      <c r="I40" s="23">
        <v>9714246.04</v>
      </c>
      <c r="J40" s="23">
        <v>206351.41</v>
      </c>
      <c r="K40" s="23">
        <v>8579194.76</v>
      </c>
      <c r="L40" s="23">
        <v>28961317.06</v>
      </c>
      <c r="M40" s="23">
        <v>9584905.58</v>
      </c>
      <c r="N40" s="23">
        <v>531083.7</v>
      </c>
      <c r="O40" s="23">
        <v>15114418.4</v>
      </c>
      <c r="P40" s="23">
        <v>6109498.29</v>
      </c>
      <c r="Q40" s="23">
        <v>873704.28</v>
      </c>
      <c r="R40" s="23">
        <f t="shared" si="14"/>
        <v>51386332.300000004</v>
      </c>
      <c r="S40" s="23">
        <f t="shared" si="14"/>
        <v>44061762.599999994</v>
      </c>
      <c r="T40" s="30">
        <f>IF(S40=0,0,IF(R40=0,0,(S40-R40)/R40*100))</f>
        <v>-14.253925844012825</v>
      </c>
      <c r="U40" s="30">
        <f t="shared" si="10"/>
        <v>53.008900445890106</v>
      </c>
      <c r="V40" s="30">
        <f>S40/E40*100</f>
        <v>107.0213562944791</v>
      </c>
      <c r="W40" s="23">
        <v>44061763</v>
      </c>
    </row>
    <row r="41" spans="1:23" ht="24.75" customHeight="1">
      <c r="A41" s="17">
        <v>6</v>
      </c>
      <c r="B41" s="18"/>
      <c r="C41" s="39" t="s">
        <v>43</v>
      </c>
      <c r="D41" s="27">
        <f>SUM(D$42:D$45)</f>
        <v>0</v>
      </c>
      <c r="E41" s="26">
        <f>SUM(E$42:E$45)</f>
        <v>0</v>
      </c>
      <c r="F41" s="27">
        <v>0</v>
      </c>
      <c r="G41" s="27">
        <v>0</v>
      </c>
      <c r="H41" s="27">
        <v>0</v>
      </c>
      <c r="I41" s="27"/>
      <c r="J41" s="27">
        <v>0</v>
      </c>
      <c r="K41" s="27"/>
      <c r="L41" s="27">
        <v>0</v>
      </c>
      <c r="M41" s="27">
        <v>0</v>
      </c>
      <c r="N41" s="27">
        <v>0</v>
      </c>
      <c r="O41" s="27"/>
      <c r="P41" s="27"/>
      <c r="Q41" s="27"/>
      <c r="R41" s="27">
        <f>SUM(R$42:R$45)</f>
        <v>0</v>
      </c>
      <c r="S41" s="27">
        <f>SUM(S$42:S$45)</f>
        <v>0</v>
      </c>
      <c r="T41" s="46">
        <f t="shared" si="5"/>
        <v>0</v>
      </c>
      <c r="U41" s="48">
        <f t="shared" si="10"/>
        <v>0</v>
      </c>
      <c r="V41" s="48">
        <f>SUM(V$42:V$45)</f>
        <v>0</v>
      </c>
      <c r="W41" s="27">
        <f>SUM(W$42:W$45)</f>
        <v>0</v>
      </c>
    </row>
    <row r="42" spans="1:23" ht="24.75" customHeight="1">
      <c r="A42" s="11">
        <v>6</v>
      </c>
      <c r="B42" s="12">
        <v>1</v>
      </c>
      <c r="C42" s="40" t="s">
        <v>44</v>
      </c>
      <c r="D42" s="23"/>
      <c r="E42" s="28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49">
        <f t="shared" si="5"/>
        <v>0</v>
      </c>
      <c r="U42" s="30">
        <f t="shared" si="10"/>
        <v>0</v>
      </c>
      <c r="V42" s="30"/>
      <c r="W42" s="23"/>
    </row>
    <row r="43" spans="1:23" ht="24.75" customHeight="1">
      <c r="A43" s="11">
        <v>6</v>
      </c>
      <c r="B43" s="12">
        <v>2</v>
      </c>
      <c r="C43" s="40" t="s">
        <v>45</v>
      </c>
      <c r="D43" s="23"/>
      <c r="E43" s="28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49">
        <f t="shared" si="5"/>
        <v>0</v>
      </c>
      <c r="U43" s="30">
        <f t="shared" si="10"/>
        <v>0</v>
      </c>
      <c r="V43" s="30"/>
      <c r="W43" s="23"/>
    </row>
    <row r="44" spans="1:23" ht="24.75" customHeight="1">
      <c r="A44" s="11">
        <v>6</v>
      </c>
      <c r="B44" s="12">
        <v>3</v>
      </c>
      <c r="C44" s="40" t="s">
        <v>46</v>
      </c>
      <c r="D44" s="23"/>
      <c r="E44" s="28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49">
        <f t="shared" si="5"/>
        <v>0</v>
      </c>
      <c r="U44" s="30">
        <f t="shared" si="10"/>
        <v>0</v>
      </c>
      <c r="V44" s="30"/>
      <c r="W44" s="23"/>
    </row>
    <row r="45" spans="1:23" ht="24.75" customHeight="1">
      <c r="A45" s="11">
        <v>6</v>
      </c>
      <c r="B45" s="12">
        <v>9</v>
      </c>
      <c r="C45" s="40" t="s">
        <v>47</v>
      </c>
      <c r="D45" s="23"/>
      <c r="E45" s="28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49">
        <f t="shared" si="5"/>
        <v>0</v>
      </c>
      <c r="U45" s="30">
        <f t="shared" si="10"/>
        <v>0</v>
      </c>
      <c r="V45" s="30"/>
      <c r="W45" s="23"/>
    </row>
    <row r="46" spans="1:23" ht="24.75" customHeight="1">
      <c r="A46" s="17">
        <v>8</v>
      </c>
      <c r="B46" s="18"/>
      <c r="C46" s="39" t="s">
        <v>48</v>
      </c>
      <c r="D46" s="27">
        <f aca="true" t="shared" si="15" ref="D46:W46">SUM(D$47:D$48)</f>
        <v>0</v>
      </c>
      <c r="E46" s="26">
        <f t="shared" si="15"/>
        <v>0</v>
      </c>
      <c r="F46" s="27">
        <f t="shared" si="15"/>
        <v>0</v>
      </c>
      <c r="G46" s="27">
        <v>0</v>
      </c>
      <c r="H46" s="27">
        <f t="shared" si="15"/>
        <v>0</v>
      </c>
      <c r="I46" s="27"/>
      <c r="J46" s="27">
        <f t="shared" si="15"/>
        <v>0</v>
      </c>
      <c r="K46" s="27"/>
      <c r="L46" s="27">
        <f t="shared" si="15"/>
        <v>0</v>
      </c>
      <c r="M46" s="27">
        <v>0</v>
      </c>
      <c r="N46" s="27">
        <f t="shared" si="15"/>
        <v>0</v>
      </c>
      <c r="O46" s="27"/>
      <c r="P46" s="27">
        <f t="shared" si="15"/>
        <v>0</v>
      </c>
      <c r="Q46" s="27"/>
      <c r="R46" s="27">
        <f t="shared" si="15"/>
        <v>0</v>
      </c>
      <c r="S46" s="27">
        <f t="shared" si="15"/>
        <v>0</v>
      </c>
      <c r="T46" s="46">
        <f t="shared" si="5"/>
        <v>0</v>
      </c>
      <c r="U46" s="48">
        <f t="shared" si="10"/>
        <v>0</v>
      </c>
      <c r="V46" s="48">
        <f t="shared" si="15"/>
        <v>0</v>
      </c>
      <c r="W46" s="27">
        <f t="shared" si="15"/>
        <v>0</v>
      </c>
    </row>
    <row r="47" spans="1:23" ht="24.75" customHeight="1">
      <c r="A47" s="11">
        <v>8</v>
      </c>
      <c r="B47" s="19" t="s">
        <v>49</v>
      </c>
      <c r="C47" s="41" t="s">
        <v>50</v>
      </c>
      <c r="D47" s="23"/>
      <c r="E47" s="28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49">
        <f t="shared" si="5"/>
        <v>0</v>
      </c>
      <c r="U47" s="30">
        <f t="shared" si="10"/>
        <v>0</v>
      </c>
      <c r="V47" s="30"/>
      <c r="W47" s="23"/>
    </row>
    <row r="48" spans="1:23" ht="24.75" customHeight="1">
      <c r="A48" s="11">
        <v>8</v>
      </c>
      <c r="B48" s="19" t="s">
        <v>51</v>
      </c>
      <c r="C48" s="41" t="s">
        <v>52</v>
      </c>
      <c r="D48" s="23"/>
      <c r="E48" s="28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49">
        <f t="shared" si="5"/>
        <v>0</v>
      </c>
      <c r="U48" s="30">
        <f t="shared" si="10"/>
        <v>0</v>
      </c>
      <c r="V48" s="30"/>
      <c r="W48" s="23"/>
    </row>
    <row r="49" spans="1:23" ht="24.75" customHeight="1">
      <c r="A49" s="17" t="s">
        <v>53</v>
      </c>
      <c r="B49" s="18"/>
      <c r="C49" s="39" t="s">
        <v>54</v>
      </c>
      <c r="D49" s="27">
        <f aca="true" t="shared" si="16" ref="D49:R49">SUM(D$50:D$55)</f>
        <v>0</v>
      </c>
      <c r="E49" s="26">
        <f t="shared" si="16"/>
        <v>0</v>
      </c>
      <c r="F49" s="27">
        <f t="shared" si="16"/>
        <v>77967.7</v>
      </c>
      <c r="G49" s="27">
        <f t="shared" si="16"/>
        <v>35133.94</v>
      </c>
      <c r="H49" s="27">
        <f t="shared" si="16"/>
        <v>183149.04</v>
      </c>
      <c r="I49" s="27">
        <f t="shared" si="16"/>
        <v>41498.22</v>
      </c>
      <c r="J49" s="27">
        <f t="shared" si="16"/>
        <v>257774.97</v>
      </c>
      <c r="K49" s="27">
        <f t="shared" si="16"/>
        <v>318142.49</v>
      </c>
      <c r="L49" s="27">
        <v>104558.53</v>
      </c>
      <c r="M49" s="27">
        <f t="shared" si="16"/>
        <v>87730.66</v>
      </c>
      <c r="N49" s="27">
        <f t="shared" si="16"/>
        <v>128340.55</v>
      </c>
      <c r="O49" s="27">
        <f t="shared" si="16"/>
        <v>54273.34</v>
      </c>
      <c r="P49" s="27">
        <f t="shared" si="16"/>
        <v>36916.1</v>
      </c>
      <c r="Q49" s="27">
        <f t="shared" si="16"/>
        <v>23538.64</v>
      </c>
      <c r="R49" s="27">
        <f t="shared" si="16"/>
        <v>783456.89</v>
      </c>
      <c r="S49" s="27">
        <v>560318</v>
      </c>
      <c r="T49" s="46">
        <f>IF(S49=0,0,IF(R49=0,0,(S49-R49)/R49*100))</f>
        <v>-28.481323331013147</v>
      </c>
      <c r="U49" s="48">
        <f>IF(R49=0,0,IF(D49=0,0,R49/D49*100))</f>
        <v>0</v>
      </c>
      <c r="V49" s="48">
        <v>0</v>
      </c>
      <c r="W49" s="27">
        <v>560318</v>
      </c>
    </row>
    <row r="50" spans="1:23" ht="24.75" customHeight="1">
      <c r="A50" s="20" t="s">
        <v>53</v>
      </c>
      <c r="B50" s="19">
        <v>1</v>
      </c>
      <c r="C50" s="42" t="s">
        <v>11</v>
      </c>
      <c r="D50" s="23">
        <v>0</v>
      </c>
      <c r="E50" s="28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>
        <f aca="true" t="shared" si="17" ref="R50:S55">F50+H50+J50+L50+N50+P50</f>
        <v>0</v>
      </c>
      <c r="S50" s="23">
        <f t="shared" si="17"/>
        <v>0</v>
      </c>
      <c r="T50" s="30">
        <f t="shared" si="5"/>
        <v>0</v>
      </c>
      <c r="U50" s="30">
        <f t="shared" si="10"/>
        <v>0</v>
      </c>
      <c r="V50" s="30">
        <f aca="true" t="shared" si="18" ref="V50:V55">IF(S50=0,0,IF(E50=0,0,S50/E50*100))</f>
        <v>0</v>
      </c>
      <c r="W50" s="23">
        <f aca="true" t="shared" si="19" ref="W50:W55">FLOOR(S50*2,1000)</f>
        <v>0</v>
      </c>
    </row>
    <row r="51" spans="1:23" ht="24.75" customHeight="1">
      <c r="A51" s="20" t="s">
        <v>53</v>
      </c>
      <c r="B51" s="19">
        <v>2</v>
      </c>
      <c r="C51" s="36" t="s">
        <v>20</v>
      </c>
      <c r="D51" s="23">
        <v>0</v>
      </c>
      <c r="E51" s="28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>
        <f>F51+H51+J51+L51+N51+P51</f>
        <v>0</v>
      </c>
      <c r="S51" s="23">
        <f t="shared" si="17"/>
        <v>0</v>
      </c>
      <c r="T51" s="30">
        <f t="shared" si="5"/>
        <v>0</v>
      </c>
      <c r="U51" s="30">
        <f t="shared" si="10"/>
        <v>0</v>
      </c>
      <c r="V51" s="30">
        <f t="shared" si="18"/>
        <v>0</v>
      </c>
      <c r="W51" s="23">
        <f t="shared" si="19"/>
        <v>0</v>
      </c>
    </row>
    <row r="52" spans="1:23" ht="24.75" customHeight="1">
      <c r="A52" s="20" t="s">
        <v>53</v>
      </c>
      <c r="B52" s="19">
        <v>3</v>
      </c>
      <c r="C52" s="36" t="s">
        <v>22</v>
      </c>
      <c r="D52" s="23">
        <v>0</v>
      </c>
      <c r="E52" s="28"/>
      <c r="F52" s="23">
        <v>77967.7</v>
      </c>
      <c r="G52" s="23">
        <v>35133.94</v>
      </c>
      <c r="H52" s="23">
        <v>183149.04</v>
      </c>
      <c r="I52" s="23">
        <v>41498.22</v>
      </c>
      <c r="J52" s="23">
        <v>257774.97</v>
      </c>
      <c r="K52" s="23">
        <v>318142.49</v>
      </c>
      <c r="L52" s="23">
        <v>99308.53</v>
      </c>
      <c r="M52" s="23">
        <v>60207.04</v>
      </c>
      <c r="N52" s="23">
        <v>128340.55</v>
      </c>
      <c r="O52" s="23">
        <v>54273.34</v>
      </c>
      <c r="P52" s="23">
        <v>36916.1</v>
      </c>
      <c r="Q52" s="23">
        <v>23538.64</v>
      </c>
      <c r="R52" s="23">
        <f t="shared" si="17"/>
        <v>783456.89</v>
      </c>
      <c r="S52" s="23">
        <f>G52+I52+K52+M52+O52+Q52</f>
        <v>532793.67</v>
      </c>
      <c r="T52" s="30">
        <f t="shared" si="5"/>
        <v>-31.994513444128366</v>
      </c>
      <c r="U52" s="30">
        <v>0</v>
      </c>
      <c r="V52" s="30">
        <v>0</v>
      </c>
      <c r="W52" s="23">
        <v>532794</v>
      </c>
    </row>
    <row r="53" spans="1:23" ht="24.75" customHeight="1">
      <c r="A53" s="20" t="s">
        <v>53</v>
      </c>
      <c r="B53" s="19">
        <v>4</v>
      </c>
      <c r="C53" s="36" t="s">
        <v>30</v>
      </c>
      <c r="D53" s="23">
        <v>0</v>
      </c>
      <c r="E53" s="28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>
        <f t="shared" si="17"/>
        <v>0</v>
      </c>
      <c r="S53" s="23">
        <f>G53+I53+K53+M53+O53+Q53</f>
        <v>0</v>
      </c>
      <c r="T53" s="30">
        <f t="shared" si="5"/>
        <v>0</v>
      </c>
      <c r="U53" s="30">
        <f t="shared" si="10"/>
        <v>0</v>
      </c>
      <c r="V53" s="30">
        <f t="shared" si="18"/>
        <v>0</v>
      </c>
      <c r="W53" s="23">
        <f t="shared" si="19"/>
        <v>0</v>
      </c>
    </row>
    <row r="54" spans="1:23" s="4" customFormat="1" ht="24.75" customHeight="1">
      <c r="A54" s="20" t="s">
        <v>53</v>
      </c>
      <c r="B54" s="19">
        <v>5</v>
      </c>
      <c r="C54" s="36" t="s">
        <v>38</v>
      </c>
      <c r="D54" s="23">
        <v>0</v>
      </c>
      <c r="E54" s="28"/>
      <c r="F54" s="23"/>
      <c r="G54" s="23"/>
      <c r="H54" s="23"/>
      <c r="I54" s="23"/>
      <c r="J54" s="23"/>
      <c r="K54" s="23"/>
      <c r="L54" s="23"/>
      <c r="M54" s="23">
        <v>27523.62</v>
      </c>
      <c r="N54" s="23"/>
      <c r="O54" s="23"/>
      <c r="P54" s="23"/>
      <c r="Q54" s="23"/>
      <c r="R54" s="23">
        <f t="shared" si="17"/>
        <v>0</v>
      </c>
      <c r="S54" s="23">
        <f>G54+I54+K54+M54+O54+Q54</f>
        <v>27523.62</v>
      </c>
      <c r="T54" s="30">
        <f t="shared" si="5"/>
        <v>0</v>
      </c>
      <c r="U54" s="30">
        <f t="shared" si="10"/>
        <v>0</v>
      </c>
      <c r="V54" s="30">
        <v>0</v>
      </c>
      <c r="W54" s="23">
        <v>27524</v>
      </c>
    </row>
    <row r="55" spans="1:23" ht="24.75" customHeight="1" thickBot="1">
      <c r="A55" s="20" t="s">
        <v>53</v>
      </c>
      <c r="B55" s="19">
        <v>6</v>
      </c>
      <c r="C55" s="36" t="s">
        <v>43</v>
      </c>
      <c r="D55" s="54">
        <v>0</v>
      </c>
      <c r="E55" s="28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>
        <f t="shared" si="17"/>
        <v>0</v>
      </c>
      <c r="S55" s="23">
        <f t="shared" si="17"/>
        <v>0</v>
      </c>
      <c r="T55" s="30">
        <f t="shared" si="5"/>
        <v>0</v>
      </c>
      <c r="U55" s="30">
        <f t="shared" si="10"/>
        <v>0</v>
      </c>
      <c r="V55" s="30">
        <f t="shared" si="18"/>
        <v>0</v>
      </c>
      <c r="W55" s="23">
        <f t="shared" si="19"/>
        <v>0</v>
      </c>
    </row>
    <row r="56" spans="3:12" ht="24.75" customHeight="1">
      <c r="C56" s="59" t="s">
        <v>73</v>
      </c>
      <c r="D56" s="59"/>
      <c r="E56" s="60"/>
      <c r="F56" s="60"/>
      <c r="G56" s="60"/>
      <c r="H56" s="60"/>
      <c r="I56" s="60"/>
      <c r="J56" s="60"/>
      <c r="K56" s="60"/>
      <c r="L56" s="60"/>
    </row>
    <row r="57" spans="3:13" ht="24.75" customHeight="1">
      <c r="C57" s="61" t="s">
        <v>74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</row>
  </sheetData>
  <sheetProtection/>
  <mergeCells count="16">
    <mergeCell ref="C57:M57"/>
    <mergeCell ref="C1:U1"/>
    <mergeCell ref="C3:C4"/>
    <mergeCell ref="D3:D4"/>
    <mergeCell ref="E3:E4"/>
    <mergeCell ref="F3:G3"/>
    <mergeCell ref="H3:I3"/>
    <mergeCell ref="J3:K3"/>
    <mergeCell ref="P3:Q3"/>
    <mergeCell ref="R3:S3"/>
    <mergeCell ref="L3:M3"/>
    <mergeCell ref="N3:O3"/>
    <mergeCell ref="W3:W4"/>
    <mergeCell ref="T3:T4"/>
    <mergeCell ref="U3:V3"/>
    <mergeCell ref="C56:L56"/>
  </mergeCells>
  <printOptions/>
  <pageMargins left="1.97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Sinem Ayverdi</cp:lastModifiedBy>
  <cp:lastPrinted>2022-09-08T10:38:33Z</cp:lastPrinted>
  <dcterms:created xsi:type="dcterms:W3CDTF">2006-02-08T13:34:16Z</dcterms:created>
  <dcterms:modified xsi:type="dcterms:W3CDTF">2022-09-08T10:38:49Z</dcterms:modified>
  <cp:category/>
  <cp:version/>
  <cp:contentType/>
  <cp:contentStatus/>
</cp:coreProperties>
</file>